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0" yWindow="570" windowWidth="16050" windowHeight="6345" tabRatio="888"/>
  </bookViews>
  <sheets>
    <sheet name="Tab_3_1_B-A1-A7-Alder-beboere" sheetId="1" r:id="rId1"/>
    <sheet name="Tab_3-1-D1-D2-utenbys_pasienter" sheetId="2" r:id="rId2"/>
    <sheet name="Tab_3_2_-_Ventetid" sheetId="3" r:id="rId3"/>
    <sheet name="Tab_3_2-B-saksbeh_tider" sheetId="4" r:id="rId4"/>
    <sheet name="Tab_3-2-c-UTSKR_KLARE_PAS_" sheetId="29" r:id="rId5"/>
    <sheet name="Tab_3-2-D-søkn_avsl_sykehj_pl" sheetId="28" r:id="rId6"/>
    <sheet name="Tab_3-2-E-klager_etter_avslag" sheetId="27" r:id="rId7"/>
    <sheet name="Tab 3-2-E-1 Saksbeh.tid klager" sheetId="30" r:id="rId8"/>
    <sheet name="Tab_3-2-F-alt_tilb" sheetId="26" r:id="rId9"/>
    <sheet name="Tab_3-3-B_liggedøgn" sheetId="10" r:id="rId10"/>
    <sheet name="Tab_3-3-C_liggedøgn_type_opphol" sheetId="11" r:id="rId11"/>
    <sheet name="Tab_3-4-Egenbet__i_inst_-HMS" sheetId="31" r:id="rId12"/>
    <sheet name="Tab_3_5_-_hjemmetjenester" sheetId="13" r:id="rId13"/>
    <sheet name="Tab_3_5C_-_Ant__vedtakstimer" sheetId="14" r:id="rId14"/>
    <sheet name="Tab_3_6_-_andel_mottakere_hj_tj" sheetId="15" r:id="rId15"/>
    <sheet name="Tab3-7-saksb_tid-hjemmetjen" sheetId="16" r:id="rId16"/>
    <sheet name="3-7 Kvalitet hj.tj" sheetId="32" r:id="rId17"/>
    <sheet name="Tab_3-8-A_dagsenter" sheetId="18" r:id="rId18"/>
    <sheet name="3-8-B Trygghetsalarmer" sheetId="33" r:id="rId19"/>
    <sheet name="Tab_3_9_-_omsorgsboliger" sheetId="19" r:id="rId20"/>
    <sheet name="Tab_3_9_B Søkn omsorg+" sheetId="37" r:id="rId21"/>
    <sheet name="Tab_3_9_C Klager omsorg+" sheetId="36" r:id="rId22"/>
    <sheet name="Tab_3-10-personer_med_utv_h_" sheetId="35" r:id="rId23"/>
    <sheet name="Tab_3-11-boforhold_for_utv_h_" sheetId="34" r:id="rId24"/>
    <sheet name="Tab_3-12-akt__for_psyk_utv_h_" sheetId="40" r:id="rId25"/>
    <sheet name="Tab_3-14-eldresentre_m_v_" sheetId="39" r:id="rId26"/>
    <sheet name="Tab 3-14-C Seniorveiledertjenes" sheetId="38" r:id="rId27"/>
    <sheet name="kriteriebefolkning" sheetId="24" r:id="rId28"/>
    <sheet name="kriterier" sheetId="25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tall1">'[1]MAL2T-2003B_XLS'!$G$7:$G$731</definedName>
    <definedName name="_xlnm.Print_Area" localSheetId="27">kriteriebefolkning!$A$1:$U$23</definedName>
    <definedName name="_xlnm.Print_Area" localSheetId="0">'Tab_3_1_B-A1-A7-Alder-beboere'!$A$15:$K$44,'Tab_3_1_B-A1-A7-Alder-beboere'!$A$47:$K$76,'Tab_3_1_B-A1-A7-Alder-beboere'!$A$79:$K$108,'Tab_3_1_B-A1-A7-Alder-beboere'!$A$112:$K$141,'Tab_3_1_B-A1-A7-Alder-beboere'!$A$144:$K$173,'Tab_3_1_B-A1-A7-Alder-beboere'!$A$177:$K$206,'Tab_3_1_B-A1-A7-Alder-beboere'!$A$209:$K$238,'Tab_3_1_B-A1-A7-Alder-beboere'!$A$241:$L$270,'Tab_3_1_B-A1-A7-Alder-beboere'!$A$275:$L$304,'Tab_3_1_B-A1-A7-Alder-beboere'!#REF!,'Tab_3_1_B-A1-A7-Alder-beboere'!#REF!,'Tab_3_1_B-A1-A7-Alder-beboere'!#REF!,'Tab_3_1_B-A1-A7-Alder-beboere'!#REF!,'Tab_3_1_B-A1-A7-Alder-beboere'!#REF!</definedName>
    <definedName name="_xlnm.Print_Area" localSheetId="2">'Tab_3_2_-_Ventetid'!$A$10:$L$30,'Tab_3_2_-_Ventetid'!$A$35:$L$55,'Tab_3_2_-_Ventetid'!$A$59:$L$79,'Tab_3_2_-_Ventetid'!$A$85:$L$105,'Tab_3_2_-_Ventetid'!$A$109:$L$129</definedName>
    <definedName name="_xlnm.Print_Area" localSheetId="3">'Tab_3_2-B-saksbeh_tider'!$A$6:$G$31</definedName>
    <definedName name="_xlnm.Print_Area" localSheetId="12">'Tab_3_5_-_hjemmetjenester'!$A$7:$W$40,'Tab_3_5_-_hjemmetjenester'!$Y$7:$AN$42,'Tab_3_5_-_hjemmetjenester'!#REF!,'Tab_3_5_-_hjemmetjenester'!#REF!</definedName>
    <definedName name="_xlnm.Print_Area" localSheetId="13">'Tab_3_5C_-_Ant__vedtakstimer'!$A$8:$I$30,'Tab_3_5C_-_Ant__vedtakstimer'!$A$34:$I$56,'Tab_3_5C_-_Ant__vedtakstimer'!$A$60:$I$77</definedName>
    <definedName name="_xlnm.Print_Area" localSheetId="14">'Tab_3_6_-_andel_mottakere_hj_tj'!$A$6:$N$33,'Tab_3_6_-_andel_mottakere_hj_tj'!$Q$7:$AD$33</definedName>
    <definedName name="_xlnm.Print_Area" localSheetId="19">'Tab_3_9_-_omsorgsboliger'!$A$18:$R$41,'Tab_3_9_-_omsorgsboliger'!$A$43:$R$65,'Tab_3_9_-_omsorgsboliger'!$A$68:$R$90,'Tab_3_9_-_omsorgsboliger'!$A$92:$R$114,'Tab_3_9_-_omsorgsboliger'!$A$116:$R$138,'Tab_3_9_-_omsorgsboliger'!$A$140:$R$162,'Tab_3_9_-_omsorgsboliger'!$A$165:$R$187,'Tab_3_9_-_omsorgsboliger'!$A$190:$R$212,'Tab_3_9_-_omsorgsboliger'!$A$215:$R$237</definedName>
    <definedName name="_xlnm.Print_Area" localSheetId="1">'Tab_3-1-D1-D2-utenbys_pasienter'!$A$8:$K$34</definedName>
    <definedName name="_xlnm.Print_Area" localSheetId="9">'Tab_3-3-B_liggedøgn'!$A$7:$L$46</definedName>
    <definedName name="_xlnm.Print_Area" localSheetId="10">'Tab_3-3-C_liggedøgn_type_opphol'!$A$9:$P$32,'Tab_3-3-C_liggedøgn_type_opphol'!$A$34:$P$57,'Tab_3-3-C_liggedøgn_type_opphol'!$A$61:$P$84,'Tab_3-3-C_liggedøgn_type_opphol'!$A$87:$P$110</definedName>
    <definedName name="_xlnm.Print_Area" localSheetId="17">'Tab_3-8-A_dagsenter'!$A$7:$L$35,'Tab_3-8-A_dagsenter'!#REF!</definedName>
    <definedName name="_xlnm.Print_Area" localSheetId="15">'Tab3-7-saksb_tid-hjemmetjen'!$A$7:$H$32</definedName>
  </definedNames>
  <calcPr calcId="145621"/>
</workbook>
</file>

<file path=xl/calcChain.xml><?xml version="1.0" encoding="utf-8"?>
<calcChain xmlns="http://schemas.openxmlformats.org/spreadsheetml/2006/main">
  <c r="J12" i="37" l="1"/>
  <c r="J13" i="37"/>
  <c r="J14" i="37"/>
  <c r="J15" i="37"/>
  <c r="J16" i="37"/>
  <c r="J17" i="37"/>
  <c r="J18" i="37"/>
  <c r="J19" i="37"/>
  <c r="J20" i="37"/>
  <c r="J21" i="37"/>
  <c r="J22" i="37"/>
  <c r="J23" i="37"/>
  <c r="J24" i="37"/>
  <c r="J11" i="37"/>
  <c r="J10" i="37"/>
  <c r="B20" i="24" l="1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4" i="24" s="1"/>
  <c r="B5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G24" i="40" l="1"/>
  <c r="F24" i="40"/>
  <c r="E24" i="40"/>
  <c r="D24" i="40"/>
  <c r="C24" i="40"/>
  <c r="G20" i="34"/>
  <c r="F20" i="34"/>
  <c r="E20" i="34"/>
  <c r="D20" i="34"/>
  <c r="C20" i="34"/>
  <c r="I25" i="36"/>
  <c r="G25" i="37"/>
  <c r="G71" i="19"/>
  <c r="L71" i="19"/>
  <c r="M71" i="19"/>
  <c r="N71" i="19"/>
  <c r="O71" i="19"/>
  <c r="P71" i="19"/>
  <c r="G72" i="19"/>
  <c r="L72" i="19"/>
  <c r="M72" i="19"/>
  <c r="N72" i="19"/>
  <c r="O72" i="19"/>
  <c r="P72" i="19"/>
  <c r="G73" i="19"/>
  <c r="L73" i="19"/>
  <c r="M73" i="19"/>
  <c r="N73" i="19"/>
  <c r="O73" i="19"/>
  <c r="P73" i="19"/>
  <c r="G74" i="19"/>
  <c r="L74" i="19"/>
  <c r="M74" i="19"/>
  <c r="N74" i="19"/>
  <c r="O74" i="19"/>
  <c r="P74" i="19"/>
  <c r="D21" i="33"/>
  <c r="Q71" i="19" l="1"/>
  <c r="Q74" i="19"/>
  <c r="Q72" i="19"/>
  <c r="Q73" i="19"/>
  <c r="Q25" i="27" l="1"/>
  <c r="I25" i="27"/>
  <c r="D49" i="28" l="1"/>
  <c r="E49" i="28"/>
  <c r="F49" i="28"/>
  <c r="G49" i="28"/>
  <c r="H49" i="28"/>
  <c r="C49" i="28"/>
  <c r="O25" i="28"/>
  <c r="G25" i="28"/>
  <c r="E25" i="2" l="1"/>
  <c r="I20" i="35"/>
  <c r="H20" i="35"/>
  <c r="G20" i="35"/>
  <c r="E20" i="35"/>
  <c r="D20" i="35"/>
  <c r="C20" i="35"/>
  <c r="K212" i="1" l="1"/>
  <c r="K147" i="1" l="1"/>
  <c r="K115" i="1"/>
  <c r="P24" i="13" l="1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F11" i="35" l="1"/>
  <c r="J11" i="35"/>
  <c r="F12" i="35"/>
  <c r="J12" i="35"/>
  <c r="F13" i="35"/>
  <c r="J13" i="35"/>
  <c r="F14" i="35"/>
  <c r="J14" i="35"/>
  <c r="F15" i="35"/>
  <c r="J15" i="35"/>
  <c r="F16" i="35"/>
  <c r="J16" i="35"/>
  <c r="F17" i="35"/>
  <c r="J17" i="35"/>
  <c r="F18" i="35"/>
  <c r="J18" i="35"/>
  <c r="F19" i="35"/>
  <c r="J19" i="35"/>
  <c r="F20" i="35"/>
  <c r="J20" i="35"/>
  <c r="F21" i="35"/>
  <c r="J21" i="35"/>
  <c r="F22" i="35"/>
  <c r="J22" i="35"/>
  <c r="F23" i="35"/>
  <c r="J23" i="35"/>
  <c r="F24" i="35"/>
  <c r="J24" i="35"/>
  <c r="F25" i="35"/>
  <c r="J25" i="35"/>
  <c r="K82" i="1" l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L95" i="19" l="1"/>
  <c r="M95" i="19"/>
  <c r="N95" i="19"/>
  <c r="O95" i="19"/>
  <c r="P95" i="19"/>
  <c r="L96" i="19"/>
  <c r="M96" i="19"/>
  <c r="N96" i="19"/>
  <c r="O96" i="19"/>
  <c r="P96" i="19"/>
  <c r="L97" i="19"/>
  <c r="M97" i="19"/>
  <c r="N97" i="19"/>
  <c r="O97" i="19"/>
  <c r="P97" i="19"/>
  <c r="L98" i="19"/>
  <c r="M98" i="19"/>
  <c r="N98" i="19"/>
  <c r="O98" i="19"/>
  <c r="P98" i="19"/>
  <c r="Q95" i="19" l="1"/>
  <c r="Q98" i="19"/>
  <c r="Q97" i="19"/>
  <c r="Q96" i="19"/>
  <c r="M10" i="18"/>
  <c r="N10" i="18"/>
  <c r="O10" i="18"/>
  <c r="P10" i="18"/>
  <c r="Q10" i="18"/>
  <c r="M11" i="18"/>
  <c r="N11" i="18"/>
  <c r="O11" i="18"/>
  <c r="P11" i="18"/>
  <c r="Q11" i="18"/>
  <c r="M12" i="18"/>
  <c r="N12" i="18"/>
  <c r="O12" i="18"/>
  <c r="P12" i="18"/>
  <c r="Q12" i="18"/>
  <c r="M13" i="18"/>
  <c r="N13" i="18"/>
  <c r="O13" i="18"/>
  <c r="P13" i="18"/>
  <c r="Q13" i="18"/>
  <c r="M14" i="18"/>
  <c r="N14" i="18"/>
  <c r="O14" i="18"/>
  <c r="P14" i="18"/>
  <c r="Q14" i="18"/>
  <c r="W24" i="13" l="1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P64" i="11"/>
  <c r="P65" i="11"/>
  <c r="P66" i="11"/>
  <c r="P67" i="11"/>
  <c r="P68" i="11"/>
  <c r="P69" i="11"/>
  <c r="P70" i="11"/>
  <c r="J38" i="3"/>
  <c r="L38" i="3" s="1"/>
  <c r="J39" i="3"/>
  <c r="K39" i="3" s="1"/>
  <c r="J40" i="3"/>
  <c r="L40" i="3" s="1"/>
  <c r="J41" i="3"/>
  <c r="K41" i="3" s="1"/>
  <c r="J42" i="3"/>
  <c r="K42" i="3" s="1"/>
  <c r="J43" i="3"/>
  <c r="K43" i="3" s="1"/>
  <c r="J44" i="3"/>
  <c r="L44" i="3" s="1"/>
  <c r="L41" i="3" l="1"/>
  <c r="K38" i="3"/>
  <c r="K40" i="3"/>
  <c r="L42" i="3"/>
  <c r="K44" i="3"/>
  <c r="L43" i="3"/>
  <c r="L39" i="3"/>
  <c r="E11" i="2"/>
  <c r="H11" i="2"/>
  <c r="I11" i="2" l="1"/>
  <c r="K11" i="2" s="1"/>
  <c r="K244" i="1"/>
  <c r="P71" i="11" l="1"/>
  <c r="P72" i="11"/>
  <c r="P73" i="11"/>
  <c r="P74" i="11"/>
  <c r="P75" i="11"/>
  <c r="P76" i="11"/>
  <c r="P77" i="11"/>
  <c r="P78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C26" i="2"/>
  <c r="T6" i="24" l="1"/>
  <c r="T7" i="24"/>
  <c r="T8" i="24"/>
  <c r="T9" i="24"/>
  <c r="T10" i="24"/>
  <c r="T11" i="24"/>
  <c r="T12" i="24"/>
  <c r="T13" i="24"/>
  <c r="T14" i="24"/>
  <c r="T15" i="24"/>
  <c r="T16" i="24"/>
  <c r="T17" i="24"/>
  <c r="T18" i="24"/>
  <c r="T19" i="24"/>
  <c r="T20" i="24"/>
  <c r="T5" i="24"/>
  <c r="Q24" i="39"/>
  <c r="Q21" i="39"/>
  <c r="Q20" i="39"/>
  <c r="Q17" i="39"/>
  <c r="Q16" i="39"/>
  <c r="Q13" i="39"/>
  <c r="Q12" i="39"/>
  <c r="Q11" i="39"/>
  <c r="Q14" i="39" l="1"/>
  <c r="Q18" i="39"/>
  <c r="Q22" i="39"/>
  <c r="T4" i="24"/>
  <c r="Q25" i="39"/>
  <c r="Q23" i="39"/>
  <c r="Q19" i="39"/>
  <c r="Q15" i="39"/>
  <c r="C22" i="38" l="1"/>
  <c r="D22" i="38"/>
  <c r="F22" i="38"/>
  <c r="E22" i="38"/>
  <c r="J13" i="39" l="1"/>
  <c r="H14" i="34" l="1"/>
  <c r="I14" i="34" s="1"/>
  <c r="H15" i="34"/>
  <c r="I15" i="34" s="1"/>
  <c r="H13" i="34"/>
  <c r="I13" i="34" s="1"/>
  <c r="H11" i="34"/>
  <c r="I11" i="34" s="1"/>
  <c r="H12" i="34"/>
  <c r="I12" i="34" s="1"/>
  <c r="Q30" i="39" l="1"/>
  <c r="G24" i="39"/>
  <c r="J22" i="39"/>
  <c r="G20" i="39"/>
  <c r="G18" i="39"/>
  <c r="G16" i="39"/>
  <c r="G14" i="39"/>
  <c r="G12" i="39"/>
  <c r="U26" i="39"/>
  <c r="H26" i="39"/>
  <c r="C26" i="39"/>
  <c r="A6" i="39"/>
  <c r="A5" i="39"/>
  <c r="N4" i="39"/>
  <c r="A4" i="39"/>
  <c r="A6" i="40"/>
  <c r="H23" i="34"/>
  <c r="H19" i="34"/>
  <c r="A4" i="34"/>
  <c r="G26" i="35"/>
  <c r="E26" i="35"/>
  <c r="A4" i="35"/>
  <c r="A4" i="36"/>
  <c r="H25" i="37"/>
  <c r="F25" i="37"/>
  <c r="A4" i="37"/>
  <c r="K14" i="39" l="1"/>
  <c r="K18" i="39"/>
  <c r="J11" i="39"/>
  <c r="J23" i="39"/>
  <c r="H22" i="34"/>
  <c r="I22" i="34" s="1"/>
  <c r="H25" i="34"/>
  <c r="I25" i="34" s="1"/>
  <c r="H18" i="34"/>
  <c r="I18" i="34" s="1"/>
  <c r="H21" i="34"/>
  <c r="I21" i="34" s="1"/>
  <c r="I23" i="34"/>
  <c r="H24" i="34"/>
  <c r="I24" i="34" s="1"/>
  <c r="F30" i="40"/>
  <c r="H17" i="40"/>
  <c r="H21" i="40"/>
  <c r="H25" i="40"/>
  <c r="H29" i="40"/>
  <c r="G15" i="39"/>
  <c r="K15" i="39" s="1"/>
  <c r="G19" i="39"/>
  <c r="K19" i="39" s="1"/>
  <c r="G23" i="39"/>
  <c r="K23" i="39" s="1"/>
  <c r="J15" i="39"/>
  <c r="J17" i="39"/>
  <c r="J19" i="39"/>
  <c r="J21" i="39"/>
  <c r="J25" i="39"/>
  <c r="K12" i="39"/>
  <c r="K16" i="39"/>
  <c r="K20" i="39"/>
  <c r="K24" i="39"/>
  <c r="G11" i="39"/>
  <c r="K11" i="39" s="1"/>
  <c r="C25" i="36"/>
  <c r="C25" i="37"/>
  <c r="F25" i="36"/>
  <c r="D26" i="35"/>
  <c r="I26" i="35"/>
  <c r="E26" i="34"/>
  <c r="H17" i="34"/>
  <c r="I17" i="34" s="1"/>
  <c r="I19" i="34"/>
  <c r="H20" i="34"/>
  <c r="I20" i="34" s="1"/>
  <c r="E30" i="40"/>
  <c r="H16" i="40"/>
  <c r="H20" i="40"/>
  <c r="H24" i="40"/>
  <c r="H28" i="40"/>
  <c r="E26" i="39"/>
  <c r="I26" i="39"/>
  <c r="T26" i="39"/>
  <c r="X26" i="39"/>
  <c r="G13" i="39"/>
  <c r="K13" i="39" s="1"/>
  <c r="G17" i="39"/>
  <c r="K17" i="39" s="1"/>
  <c r="G21" i="39"/>
  <c r="K21" i="39" s="1"/>
  <c r="G25" i="39"/>
  <c r="K25" i="39" s="1"/>
  <c r="E25" i="37"/>
  <c r="J25" i="37" s="1"/>
  <c r="D25" i="37"/>
  <c r="I25" i="37"/>
  <c r="E25" i="36"/>
  <c r="J25" i="36"/>
  <c r="C26" i="35"/>
  <c r="H26" i="35"/>
  <c r="D26" i="34"/>
  <c r="H16" i="34"/>
  <c r="I16" i="34" s="1"/>
  <c r="H15" i="40"/>
  <c r="H19" i="40"/>
  <c r="H23" i="40"/>
  <c r="H27" i="40"/>
  <c r="D26" i="39"/>
  <c r="S26" i="39"/>
  <c r="W26" i="39"/>
  <c r="V26" i="39"/>
  <c r="F26" i="39"/>
  <c r="D25" i="36"/>
  <c r="H25" i="36"/>
  <c r="C26" i="34"/>
  <c r="G26" i="34"/>
  <c r="C30" i="40"/>
  <c r="G30" i="40"/>
  <c r="H18" i="40"/>
  <c r="H22" i="40"/>
  <c r="H26" i="40"/>
  <c r="J14" i="39"/>
  <c r="J18" i="39"/>
  <c r="G22" i="39"/>
  <c r="K22" i="39" s="1"/>
  <c r="F26" i="34"/>
  <c r="J12" i="39"/>
  <c r="J16" i="39"/>
  <c r="J20" i="39"/>
  <c r="J24" i="39"/>
  <c r="D30" i="40"/>
  <c r="G25" i="36" l="1"/>
  <c r="F26" i="35"/>
  <c r="J26" i="35"/>
  <c r="J26" i="39"/>
  <c r="I26" i="34"/>
  <c r="G26" i="39"/>
  <c r="K26" i="39" s="1"/>
  <c r="H30" i="40"/>
  <c r="H26" i="34"/>
  <c r="P26" i="39"/>
  <c r="Q26" i="39" s="1"/>
  <c r="R19" i="39" s="1"/>
  <c r="R17" i="39" l="1"/>
  <c r="R13" i="39"/>
  <c r="R11" i="39"/>
  <c r="R23" i="39"/>
  <c r="R26" i="39"/>
  <c r="R22" i="39"/>
  <c r="R21" i="39"/>
  <c r="R24" i="39"/>
  <c r="R15" i="39"/>
  <c r="R18" i="39"/>
  <c r="R25" i="39"/>
  <c r="R20" i="39"/>
  <c r="R16" i="39"/>
  <c r="R12" i="39"/>
  <c r="R14" i="39"/>
  <c r="P85" i="19" l="1"/>
  <c r="O85" i="19"/>
  <c r="N85" i="19"/>
  <c r="M85" i="19"/>
  <c r="P84" i="19"/>
  <c r="O84" i="19"/>
  <c r="N84" i="19"/>
  <c r="M84" i="19"/>
  <c r="P83" i="19"/>
  <c r="O83" i="19"/>
  <c r="N83" i="19"/>
  <c r="M83" i="19"/>
  <c r="P82" i="19"/>
  <c r="O82" i="19"/>
  <c r="N82" i="19"/>
  <c r="M82" i="19"/>
  <c r="P81" i="19"/>
  <c r="O81" i="19"/>
  <c r="N81" i="19"/>
  <c r="M81" i="19"/>
  <c r="P80" i="19"/>
  <c r="O80" i="19"/>
  <c r="N80" i="19"/>
  <c r="M80" i="19"/>
  <c r="P79" i="19"/>
  <c r="O79" i="19"/>
  <c r="N79" i="19"/>
  <c r="M79" i="19"/>
  <c r="P78" i="19"/>
  <c r="O78" i="19"/>
  <c r="N78" i="19"/>
  <c r="M78" i="19"/>
  <c r="P77" i="19"/>
  <c r="O77" i="19"/>
  <c r="N77" i="19"/>
  <c r="M77" i="19"/>
  <c r="P76" i="19"/>
  <c r="O76" i="19"/>
  <c r="N76" i="19"/>
  <c r="M76" i="19"/>
  <c r="P75" i="19"/>
  <c r="O75" i="19"/>
  <c r="N75" i="19"/>
  <c r="M75" i="19"/>
  <c r="Q76" i="19" l="1"/>
  <c r="Q78" i="19"/>
  <c r="Q80" i="19"/>
  <c r="Q81" i="19"/>
  <c r="Q79" i="19"/>
  <c r="Q82" i="19"/>
  <c r="Q77" i="19"/>
  <c r="Q75" i="19"/>
  <c r="Q84" i="19"/>
  <c r="Q83" i="19"/>
  <c r="C21" i="33"/>
  <c r="Q85" i="19"/>
  <c r="A5" i="32"/>
  <c r="S25" i="31" l="1"/>
  <c r="Q25" i="31"/>
  <c r="O25" i="31"/>
  <c r="M25" i="31"/>
  <c r="A5" i="31"/>
  <c r="A4" i="31"/>
  <c r="F18" i="31" l="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H25" i="31" l="1"/>
  <c r="I25" i="31" s="1"/>
  <c r="F25" i="31"/>
  <c r="G25" i="31"/>
  <c r="I19" i="31" l="1"/>
  <c r="I21" i="31"/>
  <c r="I24" i="31"/>
  <c r="I16" i="31"/>
  <c r="I20" i="31"/>
  <c r="I11" i="31"/>
  <c r="I18" i="31"/>
  <c r="I22" i="31"/>
  <c r="I10" i="31"/>
  <c r="I14" i="31"/>
  <c r="I12" i="31"/>
  <c r="I23" i="31"/>
  <c r="I15" i="31"/>
  <c r="I17" i="31"/>
  <c r="I13" i="31"/>
  <c r="E24" i="30" l="1"/>
  <c r="F24" i="30"/>
  <c r="D24" i="30"/>
  <c r="C24" i="30"/>
  <c r="A4" i="26" l="1"/>
  <c r="L25" i="27"/>
  <c r="K25" i="27"/>
  <c r="E25" i="27"/>
  <c r="C25" i="27"/>
  <c r="A4" i="27"/>
  <c r="A4" i="28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A4" i="29"/>
  <c r="J24" i="26" l="1"/>
  <c r="P25" i="27"/>
  <c r="G24" i="26"/>
  <c r="R25" i="27"/>
  <c r="I24" i="26"/>
  <c r="K25" i="28"/>
  <c r="D24" i="26"/>
  <c r="H24" i="26"/>
  <c r="P25" i="28"/>
  <c r="E25" i="28"/>
  <c r="F24" i="26"/>
  <c r="N25" i="27"/>
  <c r="H25" i="27"/>
  <c r="D25" i="27"/>
  <c r="J25" i="27"/>
  <c r="F25" i="27"/>
  <c r="E24" i="26"/>
  <c r="G25" i="29"/>
  <c r="L25" i="28"/>
  <c r="Q25" i="28"/>
  <c r="N25" i="28"/>
  <c r="M25" i="27"/>
  <c r="F25" i="29"/>
  <c r="F25" i="28"/>
  <c r="E25" i="29"/>
  <c r="D25" i="28"/>
  <c r="I25" i="28"/>
  <c r="C25" i="28"/>
  <c r="H25" i="28"/>
  <c r="H25" i="29"/>
  <c r="M25" i="28"/>
  <c r="D25" i="29"/>
  <c r="C25" i="29"/>
  <c r="J25" i="28" l="1"/>
  <c r="R25" i="28"/>
  <c r="O25" i="27"/>
  <c r="C24" i="26"/>
  <c r="G25" i="27"/>
  <c r="K24" i="26"/>
  <c r="G227" i="1" l="1"/>
  <c r="C227" i="1"/>
  <c r="F227" i="1" l="1"/>
  <c r="J227" i="1"/>
  <c r="E227" i="1"/>
  <c r="I227" i="1"/>
  <c r="D227" i="1"/>
  <c r="H227" i="1"/>
  <c r="C65" i="1" l="1"/>
  <c r="G65" i="1"/>
  <c r="D65" i="1"/>
  <c r="F65" i="1"/>
  <c r="J65" i="1"/>
  <c r="E65" i="1"/>
  <c r="I65" i="1"/>
  <c r="H65" i="1"/>
  <c r="A7" i="11" l="1"/>
  <c r="F12" i="14" l="1"/>
  <c r="F11" i="14"/>
  <c r="F19" i="14"/>
  <c r="F21" i="14"/>
  <c r="A6" i="11"/>
  <c r="A5" i="11"/>
  <c r="F10" i="15" l="1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9" i="15"/>
  <c r="A5" i="14"/>
  <c r="A4" i="14"/>
  <c r="A3" i="14"/>
  <c r="A2" i="14"/>
  <c r="F102" i="14"/>
  <c r="E102" i="14"/>
  <c r="G51" i="14"/>
  <c r="H24" i="14"/>
  <c r="G24" i="14"/>
  <c r="F24" i="14"/>
  <c r="E24" i="14"/>
  <c r="D24" i="14"/>
  <c r="C24" i="14"/>
  <c r="F23" i="14"/>
  <c r="E23" i="14"/>
  <c r="H22" i="14"/>
  <c r="G22" i="14"/>
  <c r="D22" i="14"/>
  <c r="C22" i="14"/>
  <c r="H21" i="14"/>
  <c r="G21" i="14"/>
  <c r="E21" i="14"/>
  <c r="D21" i="14"/>
  <c r="C21" i="14"/>
  <c r="H20" i="14"/>
  <c r="G20" i="14"/>
  <c r="F20" i="14"/>
  <c r="E20" i="14"/>
  <c r="D20" i="14"/>
  <c r="C20" i="14"/>
  <c r="H19" i="14"/>
  <c r="G19" i="14"/>
  <c r="E19" i="14"/>
  <c r="D19" i="14"/>
  <c r="C19" i="14"/>
  <c r="H18" i="14"/>
  <c r="G18" i="14"/>
  <c r="F18" i="14"/>
  <c r="E18" i="14"/>
  <c r="D18" i="14"/>
  <c r="C18" i="14"/>
  <c r="H17" i="14"/>
  <c r="G17" i="14"/>
  <c r="F17" i="14"/>
  <c r="E17" i="14"/>
  <c r="D17" i="14"/>
  <c r="C17" i="14"/>
  <c r="H16" i="14"/>
  <c r="G16" i="14"/>
  <c r="D16" i="14"/>
  <c r="C16" i="14"/>
  <c r="F15" i="14"/>
  <c r="E15" i="14"/>
  <c r="H14" i="14"/>
  <c r="G14" i="14"/>
  <c r="F14" i="14"/>
  <c r="E14" i="14"/>
  <c r="D14" i="14"/>
  <c r="C14" i="14"/>
  <c r="H13" i="14"/>
  <c r="G13" i="14"/>
  <c r="F13" i="14"/>
  <c r="E13" i="14"/>
  <c r="D13" i="14"/>
  <c r="C13" i="14"/>
  <c r="H12" i="14"/>
  <c r="G12" i="14"/>
  <c r="D12" i="14"/>
  <c r="C12" i="14"/>
  <c r="H11" i="14"/>
  <c r="G11" i="14"/>
  <c r="E11" i="14"/>
  <c r="D11" i="14"/>
  <c r="C11" i="14"/>
  <c r="H10" i="14"/>
  <c r="G10" i="14"/>
  <c r="D10" i="14"/>
  <c r="C10" i="14"/>
  <c r="F22" i="14" l="1"/>
  <c r="E22" i="14"/>
  <c r="D15" i="14"/>
  <c r="H15" i="14"/>
  <c r="F16" i="14"/>
  <c r="D23" i="14"/>
  <c r="H23" i="14"/>
  <c r="E10" i="14"/>
  <c r="E12" i="14"/>
  <c r="C15" i="14"/>
  <c r="G15" i="14"/>
  <c r="E16" i="14"/>
  <c r="C23" i="14"/>
  <c r="G23" i="14"/>
  <c r="F10" i="14"/>
  <c r="C51" i="14"/>
  <c r="E51" i="14"/>
  <c r="D102" i="14"/>
  <c r="H102" i="14"/>
  <c r="C102" i="14"/>
  <c r="G102" i="14"/>
  <c r="F51" i="14"/>
  <c r="D51" i="14"/>
  <c r="H51" i="14"/>
  <c r="I102" i="3" l="1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E22" i="2"/>
  <c r="E20" i="2"/>
  <c r="E18" i="2"/>
  <c r="E16" i="2"/>
  <c r="E14" i="2"/>
  <c r="E12" i="2"/>
  <c r="E21" i="2" l="1"/>
  <c r="E17" i="2"/>
  <c r="E15" i="2"/>
  <c r="E19" i="2"/>
  <c r="E23" i="2"/>
  <c r="E13" i="2"/>
  <c r="E24" i="2"/>
  <c r="K106" i="1" l="1"/>
  <c r="K107" i="1"/>
  <c r="P60" i="19" l="1"/>
  <c r="O60" i="19"/>
  <c r="N60" i="19"/>
  <c r="M60" i="19"/>
  <c r="P59" i="19"/>
  <c r="O59" i="19"/>
  <c r="N59" i="19"/>
  <c r="M59" i="19"/>
  <c r="P58" i="19"/>
  <c r="O58" i="19"/>
  <c r="N58" i="19"/>
  <c r="M58" i="19"/>
  <c r="P57" i="19"/>
  <c r="O57" i="19"/>
  <c r="N57" i="19"/>
  <c r="M57" i="19"/>
  <c r="P56" i="19"/>
  <c r="O56" i="19"/>
  <c r="N56" i="19"/>
  <c r="M56" i="19"/>
  <c r="P55" i="19"/>
  <c r="O55" i="19"/>
  <c r="N55" i="19"/>
  <c r="M55" i="19"/>
  <c r="P54" i="19"/>
  <c r="O54" i="19"/>
  <c r="N54" i="19"/>
  <c r="M54" i="19"/>
  <c r="P53" i="19"/>
  <c r="O53" i="19"/>
  <c r="N53" i="19"/>
  <c r="M53" i="19"/>
  <c r="P52" i="19"/>
  <c r="O52" i="19"/>
  <c r="N52" i="19"/>
  <c r="M52" i="19"/>
  <c r="P51" i="19"/>
  <c r="O51" i="19"/>
  <c r="N51" i="19"/>
  <c r="M51" i="19"/>
  <c r="P50" i="19"/>
  <c r="O50" i="19"/>
  <c r="N50" i="19"/>
  <c r="M50" i="19"/>
  <c r="P49" i="19"/>
  <c r="O49" i="19"/>
  <c r="N49" i="19"/>
  <c r="M49" i="19"/>
  <c r="P48" i="19"/>
  <c r="O48" i="19"/>
  <c r="N48" i="19"/>
  <c r="M48" i="19"/>
  <c r="P47" i="19"/>
  <c r="O47" i="19"/>
  <c r="N47" i="19"/>
  <c r="M47" i="19"/>
  <c r="P46" i="19"/>
  <c r="O46" i="19"/>
  <c r="N46" i="19"/>
  <c r="M46" i="19"/>
  <c r="J19" i="1" l="1"/>
  <c r="I19" i="1"/>
  <c r="A11" i="19"/>
  <c r="A10" i="19"/>
  <c r="A9" i="19"/>
  <c r="A8" i="19"/>
  <c r="A7" i="19"/>
  <c r="A6" i="19"/>
  <c r="A5" i="19"/>
  <c r="A4" i="19"/>
  <c r="A3" i="19"/>
  <c r="A4" i="18"/>
  <c r="A4" i="16"/>
  <c r="A3" i="15"/>
  <c r="A4" i="13"/>
  <c r="A3" i="13"/>
  <c r="A4" i="11"/>
  <c r="A4" i="10"/>
  <c r="A3" i="4"/>
  <c r="A7" i="3"/>
  <c r="A6" i="3"/>
  <c r="A5" i="3"/>
  <c r="A4" i="3"/>
  <c r="A3" i="3"/>
  <c r="A4" i="2"/>
  <c r="A11" i="1"/>
  <c r="A10" i="1"/>
  <c r="A9" i="1"/>
  <c r="A8" i="1"/>
  <c r="A7" i="1"/>
  <c r="A6" i="1"/>
  <c r="A5" i="1"/>
  <c r="A4" i="1"/>
  <c r="A3" i="1"/>
  <c r="E19" i="1" l="1"/>
  <c r="C19" i="1"/>
  <c r="G19" i="1"/>
  <c r="F19" i="1"/>
  <c r="D19" i="1"/>
  <c r="H19" i="1"/>
  <c r="E25" i="1"/>
  <c r="J18" i="1"/>
  <c r="E18" i="1"/>
  <c r="G18" i="1"/>
  <c r="I21" i="1"/>
  <c r="J29" i="1"/>
  <c r="I25" i="1"/>
  <c r="J25" i="1"/>
  <c r="C25" i="1"/>
  <c r="F28" i="1"/>
  <c r="F20" i="1"/>
  <c r="G28" i="1"/>
  <c r="H28" i="1"/>
  <c r="I32" i="1"/>
  <c r="I28" i="1"/>
  <c r="J32" i="1"/>
  <c r="J20" i="1"/>
  <c r="J21" i="1" l="1"/>
  <c r="I26" i="1"/>
  <c r="J28" i="1"/>
  <c r="G24" i="1"/>
  <c r="H26" i="1"/>
  <c r="F18" i="1"/>
  <c r="E26" i="1"/>
  <c r="H30" i="1"/>
  <c r="G25" i="1"/>
  <c r="J30" i="1"/>
  <c r="G22" i="1"/>
  <c r="F29" i="1"/>
  <c r="J26" i="1"/>
  <c r="I24" i="1"/>
  <c r="G20" i="1"/>
  <c r="J22" i="1"/>
  <c r="F30" i="1"/>
  <c r="C22" i="1"/>
  <c r="I18" i="1"/>
  <c r="G32" i="1"/>
  <c r="I30" i="1"/>
  <c r="C31" i="1"/>
  <c r="C27" i="1"/>
  <c r="C24" i="1"/>
  <c r="G21" i="1"/>
  <c r="C29" i="1"/>
  <c r="C18" i="1"/>
  <c r="C20" i="1"/>
  <c r="G23" i="1"/>
  <c r="J27" i="1"/>
  <c r="E31" i="1"/>
  <c r="H31" i="1"/>
  <c r="J24" i="1"/>
  <c r="F24" i="1"/>
  <c r="E24" i="1"/>
  <c r="H22" i="1"/>
  <c r="F22" i="1"/>
  <c r="D22" i="1"/>
  <c r="H29" i="1"/>
  <c r="C21" i="1"/>
  <c r="H18" i="1"/>
  <c r="F27" i="1"/>
  <c r="E28" i="1"/>
  <c r="E21" i="1"/>
  <c r="D26" i="1"/>
  <c r="J23" i="1"/>
  <c r="F23" i="1"/>
  <c r="H24" i="1"/>
  <c r="I23" i="1"/>
  <c r="H27" i="1"/>
  <c r="G31" i="1"/>
  <c r="E23" i="1"/>
  <c r="C23" i="1"/>
  <c r="I20" i="1"/>
  <c r="H20" i="1"/>
  <c r="E20" i="1"/>
  <c r="D20" i="1"/>
  <c r="C32" i="1"/>
  <c r="G30" i="1"/>
  <c r="E30" i="1"/>
  <c r="H21" i="1"/>
  <c r="F21" i="1"/>
  <c r="D21" i="1"/>
  <c r="F26" i="1"/>
  <c r="F25" i="1"/>
  <c r="I31" i="1"/>
  <c r="I27" i="1"/>
  <c r="E27" i="1"/>
  <c r="J31" i="1"/>
  <c r="H23" i="1"/>
  <c r="G27" i="1"/>
  <c r="F31" i="1"/>
  <c r="D27" i="1"/>
  <c r="H32" i="1"/>
  <c r="F32" i="1"/>
  <c r="E32" i="1"/>
  <c r="C28" i="1"/>
  <c r="I22" i="1"/>
  <c r="E22" i="1"/>
  <c r="C30" i="1"/>
  <c r="I29" i="1"/>
  <c r="G29" i="1"/>
  <c r="E29" i="1"/>
  <c r="G26" i="1"/>
  <c r="C26" i="1"/>
  <c r="D31" i="1"/>
  <c r="D32" i="1"/>
  <c r="D18" i="1"/>
  <c r="D28" i="1"/>
  <c r="D23" i="1"/>
  <c r="D24" i="1"/>
  <c r="D30" i="1"/>
  <c r="D29" i="1"/>
  <c r="D25" i="1"/>
  <c r="H25" i="1"/>
  <c r="H16" i="2" l="1"/>
  <c r="H20" i="2"/>
  <c r="H24" i="2"/>
  <c r="R34" i="19"/>
  <c r="R25" i="19"/>
  <c r="L85" i="19"/>
  <c r="L81" i="19"/>
  <c r="I24" i="2" l="1"/>
  <c r="K24" i="2" s="1"/>
  <c r="I20" i="2"/>
  <c r="K20" i="2" s="1"/>
  <c r="R29" i="19"/>
  <c r="R24" i="19"/>
  <c r="R158" i="19"/>
  <c r="L78" i="19"/>
  <c r="K86" i="19"/>
  <c r="R22" i="19"/>
  <c r="R33" i="19"/>
  <c r="J293" i="1"/>
  <c r="L75" i="19"/>
  <c r="H12" i="2"/>
  <c r="I12" i="2" s="1"/>
  <c r="K12" i="2" s="1"/>
  <c r="J20" i="3"/>
  <c r="L20" i="3" s="1"/>
  <c r="J17" i="3"/>
  <c r="L17" i="3" s="1"/>
  <c r="J97" i="1"/>
  <c r="F97" i="1"/>
  <c r="F259" i="1"/>
  <c r="F195" i="1"/>
  <c r="G102" i="19"/>
  <c r="G49" i="19"/>
  <c r="G59" i="19"/>
  <c r="G46" i="19"/>
  <c r="C61" i="19"/>
  <c r="D110" i="19"/>
  <c r="G101" i="19"/>
  <c r="G105" i="19"/>
  <c r="G95" i="19"/>
  <c r="C110" i="19"/>
  <c r="F110" i="19"/>
  <c r="G57" i="19"/>
  <c r="G48" i="19"/>
  <c r="G51" i="19"/>
  <c r="G54" i="19"/>
  <c r="E25" i="18"/>
  <c r="E26" i="18" s="1"/>
  <c r="C259" i="1"/>
  <c r="G33" i="1"/>
  <c r="R28" i="19"/>
  <c r="D25" i="18"/>
  <c r="D26" i="18" s="1"/>
  <c r="R110" i="19"/>
  <c r="L76" i="19"/>
  <c r="L80" i="19"/>
  <c r="L77" i="19"/>
  <c r="R26" i="19"/>
  <c r="R35" i="19"/>
  <c r="R30" i="19"/>
  <c r="R32" i="19"/>
  <c r="C25" i="16"/>
  <c r="G26" i="2"/>
  <c r="I130" i="1"/>
  <c r="G259" i="1"/>
  <c r="E130" i="1"/>
  <c r="K249" i="1"/>
  <c r="K256" i="1"/>
  <c r="K252" i="1"/>
  <c r="K184" i="1"/>
  <c r="K183" i="1"/>
  <c r="K182" i="1"/>
  <c r="K191" i="1"/>
  <c r="H18" i="2"/>
  <c r="I18" i="2" s="1"/>
  <c r="K18" i="2" s="1"/>
  <c r="H14" i="2"/>
  <c r="I14" i="2" s="1"/>
  <c r="K14" i="2" s="1"/>
  <c r="H13" i="2"/>
  <c r="I13" i="2" s="1"/>
  <c r="K13" i="2" s="1"/>
  <c r="H195" i="1"/>
  <c r="D195" i="1"/>
  <c r="K282" i="1"/>
  <c r="K281" i="1"/>
  <c r="K280" i="1"/>
  <c r="K289" i="1"/>
  <c r="K219" i="1"/>
  <c r="K226" i="1"/>
  <c r="K222" i="1"/>
  <c r="R233" i="19"/>
  <c r="G24" i="4"/>
  <c r="I28" i="3"/>
  <c r="J23" i="3"/>
  <c r="L23" i="3" s="1"/>
  <c r="J15" i="3"/>
  <c r="L15" i="3" s="1"/>
  <c r="I195" i="1"/>
  <c r="E195" i="1"/>
  <c r="K121" i="1"/>
  <c r="K116" i="1"/>
  <c r="K128" i="1"/>
  <c r="K124" i="1"/>
  <c r="J259" i="1"/>
  <c r="H130" i="1"/>
  <c r="D130" i="1"/>
  <c r="K154" i="1"/>
  <c r="K161" i="1"/>
  <c r="K157" i="1"/>
  <c r="G96" i="19"/>
  <c r="G100" i="19"/>
  <c r="G103" i="19"/>
  <c r="E110" i="19"/>
  <c r="H86" i="19"/>
  <c r="G56" i="19"/>
  <c r="G109" i="19"/>
  <c r="G99" i="19"/>
  <c r="G98" i="19"/>
  <c r="G52" i="19"/>
  <c r="G55" i="19"/>
  <c r="G58" i="19"/>
  <c r="E61" i="19"/>
  <c r="G104" i="19"/>
  <c r="G108" i="19"/>
  <c r="G97" i="19"/>
  <c r="G107" i="19"/>
  <c r="G106" i="19"/>
  <c r="R21" i="19"/>
  <c r="G53" i="19"/>
  <c r="G60" i="19"/>
  <c r="D61" i="19"/>
  <c r="G47" i="19"/>
  <c r="G50" i="19"/>
  <c r="F61" i="19"/>
  <c r="C195" i="1"/>
  <c r="K180" i="1"/>
  <c r="K278" i="1"/>
  <c r="C293" i="1"/>
  <c r="P172" i="19"/>
  <c r="P173" i="19"/>
  <c r="P182" i="19"/>
  <c r="P177" i="19"/>
  <c r="P175" i="19"/>
  <c r="P180" i="19"/>
  <c r="P171" i="19"/>
  <c r="P169" i="19"/>
  <c r="N179" i="19"/>
  <c r="O182" i="19"/>
  <c r="O178" i="19"/>
  <c r="N180" i="19"/>
  <c r="N176" i="19"/>
  <c r="O179" i="19"/>
  <c r="O175" i="19"/>
  <c r="N181" i="19"/>
  <c r="N177" i="19"/>
  <c r="O180" i="19"/>
  <c r="O176" i="19"/>
  <c r="N178" i="19"/>
  <c r="N174" i="19"/>
  <c r="N170" i="19"/>
  <c r="O177" i="19"/>
  <c r="O173" i="19"/>
  <c r="O169" i="19"/>
  <c r="J86" i="19"/>
  <c r="R208" i="19"/>
  <c r="L84" i="19"/>
  <c r="I86" i="19"/>
  <c r="R23" i="19"/>
  <c r="F25" i="18"/>
  <c r="F26" i="18" s="1"/>
  <c r="L79" i="19"/>
  <c r="L83" i="19"/>
  <c r="L82" i="19"/>
  <c r="R27" i="19"/>
  <c r="R31" i="19"/>
  <c r="G25" i="18"/>
  <c r="G26" i="18" s="1"/>
  <c r="C25" i="18"/>
  <c r="C26" i="18" s="1"/>
  <c r="I16" i="2"/>
  <c r="K16" i="2" s="1"/>
  <c r="G195" i="1"/>
  <c r="K250" i="1"/>
  <c r="K245" i="1"/>
  <c r="K257" i="1"/>
  <c r="K253" i="1"/>
  <c r="K185" i="1"/>
  <c r="K192" i="1"/>
  <c r="K188" i="1"/>
  <c r="F24" i="4"/>
  <c r="J26" i="2"/>
  <c r="H23" i="2"/>
  <c r="I23" i="2" s="1"/>
  <c r="K23" i="2" s="1"/>
  <c r="H19" i="2"/>
  <c r="I19" i="2" s="1"/>
  <c r="K19" i="2" s="1"/>
  <c r="H15" i="2"/>
  <c r="I15" i="2" s="1"/>
  <c r="K15" i="2" s="1"/>
  <c r="H22" i="2"/>
  <c r="I22" i="2" s="1"/>
  <c r="K22" i="2" s="1"/>
  <c r="I162" i="1"/>
  <c r="G293" i="1"/>
  <c r="E162" i="1"/>
  <c r="K283" i="1"/>
  <c r="K290" i="1"/>
  <c r="K286" i="1"/>
  <c r="K216" i="1"/>
  <c r="K215" i="1"/>
  <c r="K214" i="1"/>
  <c r="K223" i="1"/>
  <c r="R134" i="19"/>
  <c r="C24" i="4"/>
  <c r="J19" i="3"/>
  <c r="L19" i="3" s="1"/>
  <c r="D28" i="3"/>
  <c r="J22" i="3"/>
  <c r="L22" i="3" s="1"/>
  <c r="J24" i="3"/>
  <c r="L24" i="3" s="1"/>
  <c r="J27" i="3"/>
  <c r="L27" i="3" s="1"/>
  <c r="E28" i="3"/>
  <c r="J16" i="3"/>
  <c r="L16" i="3" s="1"/>
  <c r="J162" i="1"/>
  <c r="H293" i="1"/>
  <c r="F162" i="1"/>
  <c r="D293" i="1"/>
  <c r="K122" i="1"/>
  <c r="K129" i="1"/>
  <c r="K125" i="1"/>
  <c r="J195" i="1"/>
  <c r="K151" i="1"/>
  <c r="K150" i="1"/>
  <c r="K149" i="1"/>
  <c r="K158" i="1"/>
  <c r="P22" i="18"/>
  <c r="N16" i="18"/>
  <c r="Q17" i="18"/>
  <c r="M22" i="18"/>
  <c r="Q18" i="18"/>
  <c r="P15" i="18"/>
  <c r="P24" i="18"/>
  <c r="N18" i="18"/>
  <c r="M15" i="18"/>
  <c r="M24" i="18"/>
  <c r="Q20" i="18"/>
  <c r="P17" i="18"/>
  <c r="M17" i="18"/>
  <c r="M21" i="18"/>
  <c r="Q22" i="18"/>
  <c r="P19" i="18"/>
  <c r="N22" i="18"/>
  <c r="M19" i="18"/>
  <c r="Q15" i="18"/>
  <c r="Q24" i="18"/>
  <c r="P21" i="18"/>
  <c r="N15" i="18"/>
  <c r="N20" i="18"/>
  <c r="N24" i="18"/>
  <c r="P18" i="18"/>
  <c r="P23" i="18"/>
  <c r="N17" i="18"/>
  <c r="M23" i="18"/>
  <c r="Q19" i="18"/>
  <c r="P16" i="18"/>
  <c r="N19" i="18"/>
  <c r="M16" i="18"/>
  <c r="Q21" i="18"/>
  <c r="N21" i="18"/>
  <c r="M18" i="18"/>
  <c r="Q23" i="18"/>
  <c r="P20" i="18"/>
  <c r="N23" i="18"/>
  <c r="M20" i="18"/>
  <c r="Q16" i="18"/>
  <c r="F26" i="2"/>
  <c r="P103" i="19"/>
  <c r="P104" i="19"/>
  <c r="P102" i="19"/>
  <c r="P107" i="19"/>
  <c r="P108" i="19"/>
  <c r="P106" i="19"/>
  <c r="P100" i="19"/>
  <c r="P105" i="19"/>
  <c r="P109" i="19"/>
  <c r="N109" i="19"/>
  <c r="N105" i="19"/>
  <c r="N101" i="19"/>
  <c r="O108" i="19"/>
  <c r="O104" i="19"/>
  <c r="O100" i="19"/>
  <c r="N106" i="19"/>
  <c r="N102" i="19"/>
  <c r="O109" i="19"/>
  <c r="O105" i="19"/>
  <c r="O101" i="19"/>
  <c r="N108" i="19"/>
  <c r="N100" i="19"/>
  <c r="O107" i="19"/>
  <c r="O99" i="19"/>
  <c r="N103" i="19"/>
  <c r="O102" i="19"/>
  <c r="M105" i="19"/>
  <c r="N104" i="19"/>
  <c r="O103" i="19"/>
  <c r="N107" i="19"/>
  <c r="N99" i="19"/>
  <c r="O106" i="19"/>
  <c r="K20" i="3"/>
  <c r="C28" i="3"/>
  <c r="J13" i="3"/>
  <c r="L13" i="3" s="1"/>
  <c r="K17" i="3"/>
  <c r="G22" i="15"/>
  <c r="G15" i="15"/>
  <c r="G11" i="15"/>
  <c r="C162" i="1"/>
  <c r="H162" i="1"/>
  <c r="F293" i="1"/>
  <c r="D162" i="1"/>
  <c r="K251" i="1"/>
  <c r="K258" i="1"/>
  <c r="K254" i="1"/>
  <c r="K186" i="1"/>
  <c r="K181" i="1"/>
  <c r="K193" i="1"/>
  <c r="K189" i="1"/>
  <c r="I97" i="1"/>
  <c r="E97" i="1"/>
  <c r="K284" i="1"/>
  <c r="K279" i="1"/>
  <c r="K291" i="1"/>
  <c r="K287" i="1"/>
  <c r="K217" i="1"/>
  <c r="K224" i="1"/>
  <c r="K220" i="1"/>
  <c r="E25" i="16"/>
  <c r="J25" i="3"/>
  <c r="L25" i="3" s="1"/>
  <c r="H28" i="3"/>
  <c r="K119" i="1"/>
  <c r="K118" i="1"/>
  <c r="K117" i="1"/>
  <c r="K126" i="1"/>
  <c r="D24" i="4"/>
  <c r="I293" i="1"/>
  <c r="G162" i="1"/>
  <c r="E293" i="1"/>
  <c r="K152" i="1"/>
  <c r="K159" i="1"/>
  <c r="K155" i="1"/>
  <c r="P154" i="19"/>
  <c r="P150" i="19"/>
  <c r="P144" i="19"/>
  <c r="P153" i="19"/>
  <c r="P147" i="19"/>
  <c r="P148" i="19"/>
  <c r="P157" i="19"/>
  <c r="P151" i="19"/>
  <c r="P152" i="19"/>
  <c r="P146" i="19"/>
  <c r="P155" i="19"/>
  <c r="P156" i="19"/>
  <c r="P145" i="19"/>
  <c r="N157" i="19"/>
  <c r="N153" i="19"/>
  <c r="N149" i="19"/>
  <c r="N145" i="19"/>
  <c r="O156" i="19"/>
  <c r="O152" i="19"/>
  <c r="O148" i="19"/>
  <c r="P149" i="19"/>
  <c r="N154" i="19"/>
  <c r="N150" i="19"/>
  <c r="N146" i="19"/>
  <c r="O157" i="19"/>
  <c r="O153" i="19"/>
  <c r="O149" i="19"/>
  <c r="O145" i="19"/>
  <c r="N155" i="19"/>
  <c r="N151" i="19"/>
  <c r="N147" i="19"/>
  <c r="O154" i="19"/>
  <c r="O150" i="19"/>
  <c r="O146" i="19"/>
  <c r="N156" i="19"/>
  <c r="N152" i="19"/>
  <c r="N148" i="19"/>
  <c r="O155" i="19"/>
  <c r="O151" i="19"/>
  <c r="O147" i="19"/>
  <c r="O144" i="19"/>
  <c r="P221" i="19"/>
  <c r="P225" i="19"/>
  <c r="P230" i="19"/>
  <c r="P231" i="19"/>
  <c r="P224" i="19"/>
  <c r="P229" i="19"/>
  <c r="P219" i="19"/>
  <c r="P228" i="19"/>
  <c r="P222" i="19"/>
  <c r="P223" i="19"/>
  <c r="P226" i="19"/>
  <c r="P227" i="19"/>
  <c r="P232" i="19"/>
  <c r="N231" i="19"/>
  <c r="N227" i="19"/>
  <c r="N223" i="19"/>
  <c r="N219" i="19"/>
  <c r="O230" i="19"/>
  <c r="O226" i="19"/>
  <c r="O222" i="19"/>
  <c r="N232" i="19"/>
  <c r="N228" i="19"/>
  <c r="N224" i="19"/>
  <c r="N220" i="19"/>
  <c r="O231" i="19"/>
  <c r="O227" i="19"/>
  <c r="O223" i="19"/>
  <c r="O219" i="19"/>
  <c r="N229" i="19"/>
  <c r="N225" i="19"/>
  <c r="N221" i="19"/>
  <c r="O232" i="19"/>
  <c r="O228" i="19"/>
  <c r="O224" i="19"/>
  <c r="O220" i="19"/>
  <c r="P220" i="19"/>
  <c r="N230" i="19"/>
  <c r="N226" i="19"/>
  <c r="N222" i="19"/>
  <c r="O229" i="19"/>
  <c r="O225" i="19"/>
  <c r="O221" i="19"/>
  <c r="P131" i="19"/>
  <c r="P132" i="19"/>
  <c r="P125" i="19"/>
  <c r="P120" i="19"/>
  <c r="P129" i="19"/>
  <c r="P122" i="19"/>
  <c r="P123" i="19"/>
  <c r="P124" i="19"/>
  <c r="P127" i="19"/>
  <c r="P128" i="19"/>
  <c r="P126" i="19"/>
  <c r="P121" i="19"/>
  <c r="P130" i="19"/>
  <c r="P133" i="19"/>
  <c r="N130" i="19"/>
  <c r="N126" i="19"/>
  <c r="N122" i="19"/>
  <c r="O133" i="19"/>
  <c r="O129" i="19"/>
  <c r="O125" i="19"/>
  <c r="O121" i="19"/>
  <c r="N131" i="19"/>
  <c r="N127" i="19"/>
  <c r="N123" i="19"/>
  <c r="O130" i="19"/>
  <c r="O126" i="19"/>
  <c r="O122" i="19"/>
  <c r="N133" i="19"/>
  <c r="N125" i="19"/>
  <c r="O132" i="19"/>
  <c r="O124" i="19"/>
  <c r="N128" i="19"/>
  <c r="N120" i="19"/>
  <c r="O127" i="19"/>
  <c r="N129" i="19"/>
  <c r="N121" i="19"/>
  <c r="O128" i="19"/>
  <c r="O120" i="19"/>
  <c r="N132" i="19"/>
  <c r="N124" i="19"/>
  <c r="O131" i="19"/>
  <c r="O123" i="19"/>
  <c r="M244" i="1"/>
  <c r="C130" i="1"/>
  <c r="D100" i="11"/>
  <c r="E104" i="11"/>
  <c r="D99" i="11"/>
  <c r="D98" i="11"/>
  <c r="E100" i="11"/>
  <c r="D95" i="11"/>
  <c r="E99" i="11"/>
  <c r="D94" i="11"/>
  <c r="E98" i="11"/>
  <c r="D93" i="11"/>
  <c r="D92" i="11"/>
  <c r="D104" i="11"/>
  <c r="D96" i="11"/>
  <c r="D91" i="11"/>
  <c r="E95" i="11"/>
  <c r="E94" i="11"/>
  <c r="D103" i="11"/>
  <c r="D102" i="11"/>
  <c r="E91" i="11"/>
  <c r="C97" i="1"/>
  <c r="P99" i="19"/>
  <c r="P101" i="19"/>
  <c r="E24" i="4"/>
  <c r="H97" i="1"/>
  <c r="D97" i="1"/>
  <c r="K248" i="1"/>
  <c r="K247" i="1"/>
  <c r="K246" i="1"/>
  <c r="K255" i="1"/>
  <c r="K187" i="1"/>
  <c r="K194" i="1"/>
  <c r="K190" i="1"/>
  <c r="D25" i="16"/>
  <c r="H25" i="2"/>
  <c r="I25" i="2" s="1"/>
  <c r="K25" i="2" s="1"/>
  <c r="H21" i="2"/>
  <c r="I21" i="2" s="1"/>
  <c r="K21" i="2" s="1"/>
  <c r="H17" i="2"/>
  <c r="I17" i="2" s="1"/>
  <c r="K17" i="2" s="1"/>
  <c r="J130" i="1"/>
  <c r="H259" i="1"/>
  <c r="F130" i="1"/>
  <c r="D259" i="1"/>
  <c r="K285" i="1"/>
  <c r="K292" i="1"/>
  <c r="K288" i="1"/>
  <c r="K218" i="1"/>
  <c r="K213" i="1"/>
  <c r="K225" i="1"/>
  <c r="K221" i="1"/>
  <c r="R183" i="19"/>
  <c r="R86" i="19"/>
  <c r="J21" i="3"/>
  <c r="L21" i="3" s="1"/>
  <c r="J26" i="3"/>
  <c r="L26" i="3" s="1"/>
  <c r="J18" i="3"/>
  <c r="L18" i="3" s="1"/>
  <c r="G28" i="3"/>
  <c r="F28" i="3"/>
  <c r="J14" i="3"/>
  <c r="I259" i="1"/>
  <c r="G130" i="1"/>
  <c r="E259" i="1"/>
  <c r="K120" i="1"/>
  <c r="K127" i="1"/>
  <c r="K123" i="1"/>
  <c r="F25" i="16"/>
  <c r="D26" i="2"/>
  <c r="G97" i="1"/>
  <c r="K153" i="1"/>
  <c r="K148" i="1"/>
  <c r="K160" i="1"/>
  <c r="K156" i="1"/>
  <c r="L14" i="3" l="1"/>
  <c r="M257" i="1"/>
  <c r="M245" i="1"/>
  <c r="M253" i="1"/>
  <c r="M250" i="1"/>
  <c r="K227" i="1"/>
  <c r="M248" i="1"/>
  <c r="M251" i="1"/>
  <c r="M255" i="1"/>
  <c r="M247" i="1"/>
  <c r="M254" i="1"/>
  <c r="M249" i="1"/>
  <c r="M246" i="1"/>
  <c r="K65" i="1"/>
  <c r="M258" i="1"/>
  <c r="M252" i="1"/>
  <c r="M256" i="1"/>
  <c r="E33" i="1"/>
  <c r="L130" i="19"/>
  <c r="L145" i="19"/>
  <c r="L109" i="19"/>
  <c r="L201" i="19"/>
  <c r="P178" i="19"/>
  <c r="P174" i="19"/>
  <c r="P181" i="19"/>
  <c r="P170" i="19"/>
  <c r="L227" i="19"/>
  <c r="L222" i="19"/>
  <c r="L224" i="19"/>
  <c r="P176" i="19"/>
  <c r="G10" i="15"/>
  <c r="G21" i="15"/>
  <c r="H16" i="15"/>
  <c r="H23" i="15"/>
  <c r="H18" i="15"/>
  <c r="J75" i="3"/>
  <c r="L75" i="3" s="1"/>
  <c r="J72" i="3"/>
  <c r="L72" i="3" s="1"/>
  <c r="J65" i="3"/>
  <c r="L65" i="3" s="1"/>
  <c r="D52" i="11"/>
  <c r="K25" i="13"/>
  <c r="L108" i="19"/>
  <c r="L203" i="19"/>
  <c r="L206" i="19"/>
  <c r="J51" i="3"/>
  <c r="L51" i="3" s="1"/>
  <c r="L126" i="19"/>
  <c r="L171" i="19"/>
  <c r="L174" i="19"/>
  <c r="L176" i="19"/>
  <c r="L154" i="19"/>
  <c r="O91" i="11"/>
  <c r="M98" i="11"/>
  <c r="N100" i="11"/>
  <c r="C32" i="19"/>
  <c r="C23" i="19"/>
  <c r="G20" i="15"/>
  <c r="H21" i="15"/>
  <c r="G18" i="15"/>
  <c r="H19" i="15"/>
  <c r="G13" i="15"/>
  <c r="L100" i="19"/>
  <c r="L101" i="19"/>
  <c r="L197" i="19"/>
  <c r="K27" i="11"/>
  <c r="AN20" i="13"/>
  <c r="L149" i="19"/>
  <c r="L150" i="19"/>
  <c r="J102" i="3"/>
  <c r="L102" i="3" s="1"/>
  <c r="J91" i="3"/>
  <c r="L91" i="3" s="1"/>
  <c r="F21" i="19"/>
  <c r="Q105" i="19"/>
  <c r="L102" i="19"/>
  <c r="L207" i="19"/>
  <c r="M100" i="11"/>
  <c r="N91" i="11"/>
  <c r="M103" i="11"/>
  <c r="J52" i="3"/>
  <c r="L52" i="3" s="1"/>
  <c r="C21" i="19"/>
  <c r="C26" i="19"/>
  <c r="L125" i="19"/>
  <c r="L231" i="19"/>
  <c r="L180" i="19"/>
  <c r="K14" i="3"/>
  <c r="C100" i="11"/>
  <c r="C104" i="11"/>
  <c r="K32" i="1"/>
  <c r="L258" i="1" s="1"/>
  <c r="K18" i="3"/>
  <c r="C98" i="11"/>
  <c r="C101" i="11"/>
  <c r="C99" i="11"/>
  <c r="C93" i="11"/>
  <c r="K24" i="1"/>
  <c r="C103" i="3"/>
  <c r="J88" i="3"/>
  <c r="L88" i="3" s="1"/>
  <c r="G127" i="19"/>
  <c r="M127" i="19"/>
  <c r="Q127" i="19" s="1"/>
  <c r="G148" i="19"/>
  <c r="M148" i="19"/>
  <c r="Q148" i="19" s="1"/>
  <c r="M151" i="19"/>
  <c r="Q151" i="19" s="1"/>
  <c r="G151" i="19"/>
  <c r="G154" i="19"/>
  <c r="M154" i="19"/>
  <c r="Q154" i="19" s="1"/>
  <c r="P143" i="19"/>
  <c r="P158" i="19" s="1"/>
  <c r="F158" i="19"/>
  <c r="K25" i="3"/>
  <c r="J62" i="3"/>
  <c r="L62" i="3" s="1"/>
  <c r="C77" i="3"/>
  <c r="C102" i="11"/>
  <c r="C91" i="11"/>
  <c r="C94" i="11"/>
  <c r="C103" i="11"/>
  <c r="K29" i="1"/>
  <c r="L255" i="1" s="1"/>
  <c r="M133" i="19"/>
  <c r="Q133" i="19" s="1"/>
  <c r="G133" i="19"/>
  <c r="G126" i="19"/>
  <c r="M126" i="19"/>
  <c r="Q126" i="19" s="1"/>
  <c r="N119" i="19"/>
  <c r="N134" i="19" s="1"/>
  <c r="D134" i="19"/>
  <c r="G120" i="19"/>
  <c r="M120" i="19"/>
  <c r="Q120" i="19" s="1"/>
  <c r="M123" i="19"/>
  <c r="Q123" i="19" s="1"/>
  <c r="G123" i="19"/>
  <c r="M227" i="19"/>
  <c r="Q227" i="19" s="1"/>
  <c r="G227" i="19"/>
  <c r="G226" i="19"/>
  <c r="M226" i="19"/>
  <c r="Q226" i="19" s="1"/>
  <c r="M229" i="19"/>
  <c r="Q229" i="19" s="1"/>
  <c r="G229" i="19"/>
  <c r="M220" i="19"/>
  <c r="Q220" i="19" s="1"/>
  <c r="G220" i="19"/>
  <c r="M157" i="19"/>
  <c r="Q157" i="19" s="1"/>
  <c r="G157" i="19"/>
  <c r="D158" i="19"/>
  <c r="N143" i="19"/>
  <c r="N158" i="19" s="1"/>
  <c r="G144" i="19"/>
  <c r="M144" i="19"/>
  <c r="Q144" i="19" s="1"/>
  <c r="G147" i="19"/>
  <c r="M147" i="19"/>
  <c r="Q147" i="19" s="1"/>
  <c r="G150" i="19"/>
  <c r="M150" i="19"/>
  <c r="Q150" i="19" s="1"/>
  <c r="O143" i="19"/>
  <c r="O158" i="19" s="1"/>
  <c r="E158" i="19"/>
  <c r="K30" i="1"/>
  <c r="L290" i="1" s="1"/>
  <c r="J28" i="3"/>
  <c r="L28" i="3" s="1"/>
  <c r="K13" i="3"/>
  <c r="H208" i="19"/>
  <c r="L193" i="19"/>
  <c r="K25" i="18"/>
  <c r="K24" i="3"/>
  <c r="K22" i="1"/>
  <c r="L248" i="1" s="1"/>
  <c r="K31" i="1"/>
  <c r="AA18" i="13"/>
  <c r="AA21" i="13"/>
  <c r="AA12" i="13"/>
  <c r="AA24" i="13"/>
  <c r="G83" i="19"/>
  <c r="G80" i="19"/>
  <c r="G78" i="19"/>
  <c r="G85" i="19"/>
  <c r="E86" i="19"/>
  <c r="O86" i="19"/>
  <c r="M174" i="19"/>
  <c r="G174" i="19"/>
  <c r="M177" i="19"/>
  <c r="Q177" i="19" s="1"/>
  <c r="G177" i="19"/>
  <c r="M176" i="19"/>
  <c r="G176" i="19"/>
  <c r="P168" i="19"/>
  <c r="F183" i="19"/>
  <c r="E183" i="19"/>
  <c r="O168" i="19"/>
  <c r="H77" i="14"/>
  <c r="H25" i="14" s="1"/>
  <c r="H183" i="19"/>
  <c r="L168" i="19"/>
  <c r="I79" i="11"/>
  <c r="I90" i="11"/>
  <c r="G79" i="11"/>
  <c r="G90" i="11"/>
  <c r="K20" i="1"/>
  <c r="K26" i="1"/>
  <c r="H32" i="19"/>
  <c r="L57" i="19"/>
  <c r="H23" i="19"/>
  <c r="L48" i="19"/>
  <c r="L51" i="19"/>
  <c r="H26" i="19"/>
  <c r="L54" i="19"/>
  <c r="H29" i="19"/>
  <c r="K21" i="19"/>
  <c r="K61" i="19"/>
  <c r="F33" i="1"/>
  <c r="E77" i="14"/>
  <c r="E25" i="14" s="1"/>
  <c r="M205" i="19"/>
  <c r="G205" i="19"/>
  <c r="G199" i="19"/>
  <c r="M199" i="19"/>
  <c r="G198" i="19"/>
  <c r="M198" i="19"/>
  <c r="F208" i="19"/>
  <c r="P193" i="19"/>
  <c r="J95" i="3"/>
  <c r="L95" i="3" s="1"/>
  <c r="H52" i="11"/>
  <c r="K97" i="1"/>
  <c r="H103" i="3"/>
  <c r="F103" i="3"/>
  <c r="J89" i="3"/>
  <c r="L89" i="3" s="1"/>
  <c r="J93" i="3"/>
  <c r="L93" i="3" s="1"/>
  <c r="I52" i="11"/>
  <c r="H14" i="15"/>
  <c r="J68" i="3"/>
  <c r="L68" i="3" s="1"/>
  <c r="E77" i="3"/>
  <c r="J73" i="3"/>
  <c r="L73" i="3" s="1"/>
  <c r="P110" i="19"/>
  <c r="D101" i="11"/>
  <c r="E92" i="11"/>
  <c r="E97" i="11"/>
  <c r="E102" i="11"/>
  <c r="G103" i="3"/>
  <c r="K52" i="11"/>
  <c r="G52" i="11"/>
  <c r="J52" i="11"/>
  <c r="F52" i="11"/>
  <c r="V25" i="13"/>
  <c r="T25" i="13"/>
  <c r="S25" i="13"/>
  <c r="N27" i="11"/>
  <c r="K162" i="1"/>
  <c r="H25" i="10"/>
  <c r="G16" i="15"/>
  <c r="H17" i="15"/>
  <c r="G23" i="15"/>
  <c r="C24" i="15"/>
  <c r="G14" i="15"/>
  <c r="H15" i="15"/>
  <c r="H10" i="15"/>
  <c r="J69" i="3"/>
  <c r="L69" i="3" s="1"/>
  <c r="F77" i="3"/>
  <c r="J71" i="3"/>
  <c r="L71" i="3" s="1"/>
  <c r="J74" i="3"/>
  <c r="L74" i="3" s="1"/>
  <c r="E52" i="11"/>
  <c r="N25" i="13"/>
  <c r="O25" i="13"/>
  <c r="L104" i="19"/>
  <c r="L103" i="19"/>
  <c r="L106" i="19"/>
  <c r="J110" i="19"/>
  <c r="L195" i="19"/>
  <c r="L198" i="19"/>
  <c r="J208" i="19"/>
  <c r="H26" i="2"/>
  <c r="G27" i="11"/>
  <c r="M93" i="11"/>
  <c r="N99" i="11"/>
  <c r="N101" i="11"/>
  <c r="O92" i="11"/>
  <c r="O101" i="11"/>
  <c r="O95" i="11"/>
  <c r="M102" i="11"/>
  <c r="M104" i="11"/>
  <c r="N95" i="11"/>
  <c r="N104" i="11"/>
  <c r="M99" i="11"/>
  <c r="E25" i="10"/>
  <c r="H53" i="3"/>
  <c r="J46" i="3"/>
  <c r="L46" i="3" s="1"/>
  <c r="G53" i="3"/>
  <c r="AC16" i="13"/>
  <c r="AB12" i="13"/>
  <c r="AF22" i="13"/>
  <c r="L21" i="15" s="1"/>
  <c r="AB21" i="13"/>
  <c r="AF16" i="13"/>
  <c r="L15" i="15" s="1"/>
  <c r="AE22" i="13"/>
  <c r="AE17" i="13"/>
  <c r="AD13" i="13"/>
  <c r="AB24" i="13"/>
  <c r="AC19" i="13"/>
  <c r="AE11" i="13"/>
  <c r="AC22" i="13"/>
  <c r="AB18" i="13"/>
  <c r="AC13" i="13"/>
  <c r="AB19" i="13"/>
  <c r="AB15" i="13"/>
  <c r="AF17" i="13"/>
  <c r="L16" i="15" s="1"/>
  <c r="AF13" i="13"/>
  <c r="L12" i="15" s="1"/>
  <c r="O181" i="19"/>
  <c r="N182" i="19"/>
  <c r="O172" i="19"/>
  <c r="N173" i="19"/>
  <c r="O174" i="19"/>
  <c r="N175" i="19"/>
  <c r="P179" i="19"/>
  <c r="P22" i="11"/>
  <c r="P15" i="11"/>
  <c r="P17" i="11"/>
  <c r="E23" i="19"/>
  <c r="C35" i="19"/>
  <c r="M106" i="19"/>
  <c r="Q106" i="19" s="1"/>
  <c r="M104" i="19"/>
  <c r="Q104" i="19" s="1"/>
  <c r="L129" i="19"/>
  <c r="L122" i="19"/>
  <c r="L132" i="19"/>
  <c r="L131" i="19"/>
  <c r="L223" i="19"/>
  <c r="L226" i="19"/>
  <c r="L225" i="19"/>
  <c r="L228" i="19"/>
  <c r="E21" i="19"/>
  <c r="Q58" i="19"/>
  <c r="E31" i="19"/>
  <c r="D26" i="19"/>
  <c r="D35" i="19"/>
  <c r="M109" i="19"/>
  <c r="Q109" i="19" s="1"/>
  <c r="L179" i="19"/>
  <c r="L182" i="19"/>
  <c r="L181" i="19"/>
  <c r="D33" i="19"/>
  <c r="H94" i="11"/>
  <c r="I103" i="11"/>
  <c r="J97" i="11"/>
  <c r="K91" i="11"/>
  <c r="L100" i="11"/>
  <c r="F96" i="11"/>
  <c r="H99" i="11"/>
  <c r="I93" i="11"/>
  <c r="J102" i="11"/>
  <c r="H97" i="11"/>
  <c r="K97" i="11"/>
  <c r="L91" i="11"/>
  <c r="F101" i="11"/>
  <c r="G95" i="11"/>
  <c r="H104" i="11"/>
  <c r="G104" i="11"/>
  <c r="I99" i="11"/>
  <c r="J93" i="11"/>
  <c r="K102" i="11"/>
  <c r="L96" i="11"/>
  <c r="L97" i="11"/>
  <c r="K96" i="11"/>
  <c r="J103" i="11"/>
  <c r="I98" i="11"/>
  <c r="J118" i="3"/>
  <c r="L118" i="3" s="1"/>
  <c r="D127" i="3"/>
  <c r="J121" i="3"/>
  <c r="L121" i="3" s="1"/>
  <c r="J123" i="3"/>
  <c r="L123" i="3" s="1"/>
  <c r="J126" i="3"/>
  <c r="L126" i="3" s="1"/>
  <c r="E127" i="3"/>
  <c r="J115" i="3"/>
  <c r="L115" i="3" s="1"/>
  <c r="M52" i="11"/>
  <c r="AN13" i="13"/>
  <c r="AN15" i="13"/>
  <c r="AM25" i="13"/>
  <c r="AN17" i="13"/>
  <c r="AN18" i="13"/>
  <c r="J30" i="19"/>
  <c r="I31" i="19"/>
  <c r="I22" i="19"/>
  <c r="J24" i="19"/>
  <c r="I25" i="19"/>
  <c r="J27" i="19"/>
  <c r="I28" i="19"/>
  <c r="K28" i="19"/>
  <c r="K30" i="19"/>
  <c r="K26" i="19"/>
  <c r="L157" i="19"/>
  <c r="L156" i="19"/>
  <c r="L155" i="19"/>
  <c r="K158" i="19"/>
  <c r="D28" i="19"/>
  <c r="O203" i="19"/>
  <c r="N204" i="19"/>
  <c r="O206" i="19"/>
  <c r="N207" i="19"/>
  <c r="O197" i="19"/>
  <c r="N198" i="19"/>
  <c r="O196" i="19"/>
  <c r="N197" i="19"/>
  <c r="P198" i="19"/>
  <c r="P206" i="19"/>
  <c r="P201" i="19"/>
  <c r="D30" i="19"/>
  <c r="Q25" i="13"/>
  <c r="M124" i="19"/>
  <c r="Q124" i="19" s="1"/>
  <c r="G124" i="19"/>
  <c r="M230" i="19"/>
  <c r="Q230" i="19" s="1"/>
  <c r="G230" i="19"/>
  <c r="M224" i="19"/>
  <c r="Q224" i="19" s="1"/>
  <c r="G224" i="19"/>
  <c r="K18" i="1"/>
  <c r="L244" i="1" s="1"/>
  <c r="C33" i="1"/>
  <c r="C52" i="11"/>
  <c r="J25" i="13"/>
  <c r="K21" i="3"/>
  <c r="C96" i="11"/>
  <c r="D79" i="11"/>
  <c r="D90" i="11"/>
  <c r="E90" i="11"/>
  <c r="E79" i="11"/>
  <c r="K19" i="1"/>
  <c r="M125" i="19"/>
  <c r="Q125" i="19" s="1"/>
  <c r="G125" i="19"/>
  <c r="M129" i="19"/>
  <c r="Q129" i="19" s="1"/>
  <c r="G129" i="19"/>
  <c r="G132" i="19"/>
  <c r="M132" i="19"/>
  <c r="Q132" i="19" s="1"/>
  <c r="C134" i="19"/>
  <c r="G119" i="19"/>
  <c r="M119" i="19"/>
  <c r="G223" i="19"/>
  <c r="M223" i="19"/>
  <c r="Q223" i="19" s="1"/>
  <c r="G222" i="19"/>
  <c r="M222" i="19"/>
  <c r="Q222" i="19" s="1"/>
  <c r="G225" i="19"/>
  <c r="M225" i="19"/>
  <c r="Q225" i="19" s="1"/>
  <c r="M232" i="19"/>
  <c r="Q232" i="19" s="1"/>
  <c r="G232" i="19"/>
  <c r="F233" i="19"/>
  <c r="P218" i="19"/>
  <c r="P233" i="19" s="1"/>
  <c r="M153" i="19"/>
  <c r="Q153" i="19" s="1"/>
  <c r="G153" i="19"/>
  <c r="M156" i="19"/>
  <c r="Q156" i="19" s="1"/>
  <c r="G156" i="19"/>
  <c r="M143" i="19"/>
  <c r="C158" i="19"/>
  <c r="G143" i="19"/>
  <c r="M146" i="19"/>
  <c r="Q146" i="19" s="1"/>
  <c r="G146" i="19"/>
  <c r="L25" i="18"/>
  <c r="O16" i="18"/>
  <c r="K27" i="3"/>
  <c r="K19" i="3"/>
  <c r="N79" i="11"/>
  <c r="N90" i="11"/>
  <c r="M90" i="11"/>
  <c r="M79" i="11"/>
  <c r="K28" i="1"/>
  <c r="L288" i="1" s="1"/>
  <c r="F25" i="13"/>
  <c r="AD10" i="13"/>
  <c r="AA20" i="13"/>
  <c r="AA15" i="13"/>
  <c r="AF10" i="13"/>
  <c r="H25" i="13"/>
  <c r="AE10" i="13"/>
  <c r="G25" i="13"/>
  <c r="AC10" i="13"/>
  <c r="E25" i="13"/>
  <c r="G75" i="19"/>
  <c r="G79" i="19"/>
  <c r="N86" i="19"/>
  <c r="D86" i="19"/>
  <c r="G84" i="19"/>
  <c r="G81" i="19"/>
  <c r="F86" i="19"/>
  <c r="P86" i="19"/>
  <c r="M179" i="19"/>
  <c r="G179" i="19"/>
  <c r="G170" i="19"/>
  <c r="M170" i="19"/>
  <c r="G173" i="19"/>
  <c r="M173" i="19"/>
  <c r="G172" i="19"/>
  <c r="M172" i="19"/>
  <c r="E26" i="2"/>
  <c r="K23" i="3"/>
  <c r="H90" i="11"/>
  <c r="H79" i="11"/>
  <c r="K25" i="1"/>
  <c r="L251" i="1" s="1"/>
  <c r="K27" i="1"/>
  <c r="J112" i="3"/>
  <c r="L112" i="3" s="1"/>
  <c r="C127" i="3"/>
  <c r="H28" i="19"/>
  <c r="L53" i="19"/>
  <c r="L60" i="19"/>
  <c r="H35" i="19"/>
  <c r="I21" i="19"/>
  <c r="I61" i="19"/>
  <c r="H22" i="19"/>
  <c r="L47" i="19"/>
  <c r="H25" i="19"/>
  <c r="L50" i="19"/>
  <c r="J33" i="1"/>
  <c r="G201" i="19"/>
  <c r="M201" i="19"/>
  <c r="G204" i="19"/>
  <c r="M204" i="19"/>
  <c r="G195" i="19"/>
  <c r="M195" i="19"/>
  <c r="D208" i="19"/>
  <c r="N193" i="19"/>
  <c r="G194" i="19"/>
  <c r="M194" i="19"/>
  <c r="J92" i="3"/>
  <c r="L92" i="3" s="1"/>
  <c r="J96" i="3"/>
  <c r="L96" i="3" s="1"/>
  <c r="J100" i="3"/>
  <c r="L100" i="3" s="1"/>
  <c r="E103" i="3"/>
  <c r="R25" i="13"/>
  <c r="O27" i="11"/>
  <c r="H12" i="15"/>
  <c r="J63" i="3"/>
  <c r="L63" i="3" s="1"/>
  <c r="H77" i="3"/>
  <c r="J66" i="3"/>
  <c r="L66" i="3" s="1"/>
  <c r="L107" i="19"/>
  <c r="L196" i="19"/>
  <c r="L199" i="19"/>
  <c r="L202" i="19"/>
  <c r="D33" i="1"/>
  <c r="E101" i="11"/>
  <c r="E96" i="11"/>
  <c r="D97" i="11"/>
  <c r="E103" i="11"/>
  <c r="E93" i="11"/>
  <c r="J90" i="3"/>
  <c r="L90" i="3" s="1"/>
  <c r="J101" i="3"/>
  <c r="L101" i="3" s="1"/>
  <c r="J94" i="3"/>
  <c r="L94" i="3" s="1"/>
  <c r="D103" i="3"/>
  <c r="I103" i="3"/>
  <c r="J98" i="3"/>
  <c r="L98" i="3" s="1"/>
  <c r="J97" i="3"/>
  <c r="L97" i="3" s="1"/>
  <c r="L52" i="11"/>
  <c r="U25" i="13"/>
  <c r="M27" i="11"/>
  <c r="F35" i="19"/>
  <c r="I25" i="10"/>
  <c r="G12" i="15"/>
  <c r="H13" i="15"/>
  <c r="G19" i="15"/>
  <c r="H20" i="15"/>
  <c r="H11" i="15"/>
  <c r="H22" i="15"/>
  <c r="J70" i="3"/>
  <c r="L70" i="3" s="1"/>
  <c r="G77" i="3"/>
  <c r="J64" i="3"/>
  <c r="M25" i="13"/>
  <c r="L105" i="19"/>
  <c r="L99" i="19"/>
  <c r="L205" i="19"/>
  <c r="L204" i="19"/>
  <c r="I208" i="19"/>
  <c r="L194" i="19"/>
  <c r="K208" i="19"/>
  <c r="J27" i="11"/>
  <c r="H27" i="11"/>
  <c r="O102" i="11"/>
  <c r="M94" i="11"/>
  <c r="M96" i="11"/>
  <c r="N102" i="11"/>
  <c r="N92" i="11"/>
  <c r="O96" i="11"/>
  <c r="O98" i="11"/>
  <c r="M91" i="11"/>
  <c r="O93" i="11"/>
  <c r="C25" i="10"/>
  <c r="J47" i="3"/>
  <c r="L47" i="3" s="1"/>
  <c r="E53" i="3"/>
  <c r="I53" i="3"/>
  <c r="J48" i="3"/>
  <c r="L48" i="3" s="1"/>
  <c r="AE13" i="13"/>
  <c r="AC24" i="13"/>
  <c r="AB20" i="13"/>
  <c r="AC15" i="13"/>
  <c r="AC18" i="13"/>
  <c r="AB14" i="13"/>
  <c r="AF24" i="13"/>
  <c r="L23" i="15" s="1"/>
  <c r="AD21" i="13"/>
  <c r="AE16" i="13"/>
  <c r="AF15" i="13"/>
  <c r="L14" i="15" s="1"/>
  <c r="AE19" i="13"/>
  <c r="AD15" i="13"/>
  <c r="AC21" i="13"/>
  <c r="AB23" i="13"/>
  <c r="AF19" i="13"/>
  <c r="L18" i="15" s="1"/>
  <c r="AF11" i="13"/>
  <c r="L10" i="15" s="1"/>
  <c r="AD22" i="13"/>
  <c r="N169" i="19"/>
  <c r="O171" i="19"/>
  <c r="N172" i="19"/>
  <c r="O170" i="19"/>
  <c r="N171" i="19"/>
  <c r="P18" i="11"/>
  <c r="P23" i="11"/>
  <c r="P16" i="11"/>
  <c r="P21" i="11"/>
  <c r="E27" i="11"/>
  <c r="F29" i="19"/>
  <c r="C25" i="19"/>
  <c r="D34" i="19"/>
  <c r="C28" i="19"/>
  <c r="R36" i="19"/>
  <c r="L121" i="19"/>
  <c r="L133" i="19"/>
  <c r="L128" i="19"/>
  <c r="L127" i="19"/>
  <c r="J134" i="19"/>
  <c r="I233" i="19"/>
  <c r="L219" i="19"/>
  <c r="L221" i="19"/>
  <c r="J233" i="19"/>
  <c r="F31" i="19"/>
  <c r="C33" i="19"/>
  <c r="E28" i="19"/>
  <c r="L175" i="19"/>
  <c r="L178" i="19"/>
  <c r="L177" i="19"/>
  <c r="Q56" i="19"/>
  <c r="E22" i="19"/>
  <c r="O110" i="19"/>
  <c r="M100" i="19"/>
  <c r="Q100" i="19" s="1"/>
  <c r="F92" i="11"/>
  <c r="G101" i="11"/>
  <c r="H95" i="11"/>
  <c r="I104" i="11"/>
  <c r="J98" i="11"/>
  <c r="K104" i="11"/>
  <c r="K93" i="11"/>
  <c r="L102" i="11"/>
  <c r="F97" i="11"/>
  <c r="G91" i="11"/>
  <c r="H100" i="11"/>
  <c r="I102" i="11"/>
  <c r="I95" i="11"/>
  <c r="J104" i="11"/>
  <c r="K98" i="11"/>
  <c r="L92" i="11"/>
  <c r="F102" i="11"/>
  <c r="F95" i="11"/>
  <c r="G97" i="11"/>
  <c r="H91" i="11"/>
  <c r="I100" i="11"/>
  <c r="J94" i="11"/>
  <c r="K103" i="11"/>
  <c r="L93" i="11"/>
  <c r="G96" i="11"/>
  <c r="F99" i="11"/>
  <c r="J119" i="3"/>
  <c r="L119" i="3" s="1"/>
  <c r="J124" i="3"/>
  <c r="L124" i="3" s="1"/>
  <c r="H127" i="3"/>
  <c r="J116" i="3"/>
  <c r="L116" i="3" s="1"/>
  <c r="O52" i="11"/>
  <c r="AN21" i="13"/>
  <c r="AN12" i="13"/>
  <c r="AN23" i="13"/>
  <c r="AN14" i="13"/>
  <c r="AI25" i="13"/>
  <c r="AN16" i="13"/>
  <c r="J26" i="19"/>
  <c r="I27" i="19"/>
  <c r="J33" i="19"/>
  <c r="I34" i="19"/>
  <c r="J23" i="19"/>
  <c r="I24" i="19"/>
  <c r="K34" i="19"/>
  <c r="K23" i="19"/>
  <c r="K35" i="19"/>
  <c r="K22" i="19"/>
  <c r="L153" i="19"/>
  <c r="L152" i="19"/>
  <c r="L151" i="19"/>
  <c r="F28" i="19"/>
  <c r="F33" i="19"/>
  <c r="Q54" i="19"/>
  <c r="D25" i="19"/>
  <c r="Q47" i="19"/>
  <c r="D31" i="19"/>
  <c r="G110" i="19"/>
  <c r="O199" i="19"/>
  <c r="N200" i="19"/>
  <c r="O202" i="19"/>
  <c r="N203" i="19"/>
  <c r="N194" i="19"/>
  <c r="P207" i="19"/>
  <c r="P203" i="19"/>
  <c r="P194" i="19"/>
  <c r="P199" i="19"/>
  <c r="P202" i="19"/>
  <c r="F22" i="19"/>
  <c r="F30" i="19"/>
  <c r="C34" i="19"/>
  <c r="M102" i="19"/>
  <c r="Q102" i="19" s="1"/>
  <c r="K26" i="3"/>
  <c r="G130" i="19"/>
  <c r="M130" i="19"/>
  <c r="Q130" i="19" s="1"/>
  <c r="M121" i="19"/>
  <c r="Q121" i="19" s="1"/>
  <c r="G121" i="19"/>
  <c r="G128" i="19"/>
  <c r="M128" i="19"/>
  <c r="Q128" i="19" s="1"/>
  <c r="M131" i="19"/>
  <c r="Q131" i="19" s="1"/>
  <c r="G131" i="19"/>
  <c r="O119" i="19"/>
  <c r="O134" i="19" s="1"/>
  <c r="E134" i="19"/>
  <c r="M219" i="19"/>
  <c r="Q219" i="19" s="1"/>
  <c r="G219" i="19"/>
  <c r="G221" i="19"/>
  <c r="M221" i="19"/>
  <c r="Q221" i="19" s="1"/>
  <c r="E233" i="19"/>
  <c r="O218" i="19"/>
  <c r="O233" i="19" s="1"/>
  <c r="M149" i="19"/>
  <c r="Q149" i="19" s="1"/>
  <c r="G149" i="19"/>
  <c r="M152" i="19"/>
  <c r="Q152" i="19" s="1"/>
  <c r="G152" i="19"/>
  <c r="M155" i="19"/>
  <c r="Q155" i="19" s="1"/>
  <c r="G155" i="19"/>
  <c r="D24" i="15"/>
  <c r="H9" i="15"/>
  <c r="G9" i="15"/>
  <c r="E24" i="15"/>
  <c r="K23" i="1"/>
  <c r="H110" i="19"/>
  <c r="O17" i="18"/>
  <c r="I25" i="18"/>
  <c r="O20" i="18"/>
  <c r="O18" i="18"/>
  <c r="O15" i="18"/>
  <c r="O19" i="18"/>
  <c r="J25" i="18"/>
  <c r="H33" i="1"/>
  <c r="K21" i="1"/>
  <c r="L247" i="1" s="1"/>
  <c r="AA11" i="13"/>
  <c r="AA23" i="13"/>
  <c r="AA14" i="13"/>
  <c r="AA17" i="13"/>
  <c r="C86" i="19"/>
  <c r="G76" i="19"/>
  <c r="G77" i="19"/>
  <c r="M175" i="19"/>
  <c r="G175" i="19"/>
  <c r="M182" i="19"/>
  <c r="G182" i="19"/>
  <c r="N168" i="19"/>
  <c r="D183" i="19"/>
  <c r="M169" i="19"/>
  <c r="G169" i="19"/>
  <c r="C183" i="19"/>
  <c r="G168" i="19"/>
  <c r="M168" i="19"/>
  <c r="K293" i="1"/>
  <c r="G77" i="14"/>
  <c r="G25" i="14" s="1"/>
  <c r="L218" i="19"/>
  <c r="H233" i="19"/>
  <c r="K15" i="3"/>
  <c r="J90" i="11"/>
  <c r="J79" i="11"/>
  <c r="H24" i="19"/>
  <c r="L49" i="19"/>
  <c r="H31" i="19"/>
  <c r="L56" i="19"/>
  <c r="H34" i="19"/>
  <c r="L59" i="19"/>
  <c r="H61" i="19"/>
  <c r="H21" i="19"/>
  <c r="L46" i="19"/>
  <c r="G197" i="19"/>
  <c r="M197" i="19"/>
  <c r="G200" i="19"/>
  <c r="M200" i="19"/>
  <c r="G207" i="19"/>
  <c r="M207" i="19"/>
  <c r="M206" i="19"/>
  <c r="G206" i="19"/>
  <c r="J25" i="10"/>
  <c r="F24" i="15"/>
  <c r="G17" i="15"/>
  <c r="I77" i="3"/>
  <c r="J76" i="3"/>
  <c r="L76" i="3" s="1"/>
  <c r="L25" i="13"/>
  <c r="K110" i="19"/>
  <c r="L200" i="19"/>
  <c r="L27" i="11"/>
  <c r="F27" i="11"/>
  <c r="N97" i="11"/>
  <c r="O103" i="11"/>
  <c r="O97" i="11"/>
  <c r="M97" i="11"/>
  <c r="N103" i="11"/>
  <c r="N93" i="11"/>
  <c r="O99" i="11"/>
  <c r="M95" i="11"/>
  <c r="D53" i="3"/>
  <c r="F53" i="3"/>
  <c r="J49" i="3"/>
  <c r="L49" i="3" s="1"/>
  <c r="AE21" i="13"/>
  <c r="AD17" i="13"/>
  <c r="AE12" i="13"/>
  <c r="AC23" i="13"/>
  <c r="AE15" i="13"/>
  <c r="AD11" i="13"/>
  <c r="AB22" i="13"/>
  <c r="AC17" i="13"/>
  <c r="AC12" i="13"/>
  <c r="AF18" i="13"/>
  <c r="L17" i="15" s="1"/>
  <c r="AE24" i="13"/>
  <c r="AF12" i="13"/>
  <c r="L11" i="15" s="1"/>
  <c r="AD23" i="13"/>
  <c r="AE18" i="13"/>
  <c r="AF23" i="13"/>
  <c r="L22" i="15" s="1"/>
  <c r="AD20" i="13"/>
  <c r="AF21" i="13"/>
  <c r="L20" i="15" s="1"/>
  <c r="AB11" i="13"/>
  <c r="AD16" i="13"/>
  <c r="P19" i="11"/>
  <c r="P24" i="11"/>
  <c r="P26" i="11"/>
  <c r="P13" i="11"/>
  <c r="P25" i="11"/>
  <c r="K195" i="1"/>
  <c r="D24" i="19"/>
  <c r="C22" i="19"/>
  <c r="D27" i="19"/>
  <c r="M107" i="19"/>
  <c r="Q107" i="19" s="1"/>
  <c r="M108" i="19"/>
  <c r="Q108" i="19" s="1"/>
  <c r="L124" i="19"/>
  <c r="L123" i="19"/>
  <c r="K134" i="19"/>
  <c r="L220" i="19"/>
  <c r="K233" i="19"/>
  <c r="D32" i="19"/>
  <c r="C30" i="19"/>
  <c r="E25" i="19"/>
  <c r="E34" i="19"/>
  <c r="M99" i="19"/>
  <c r="Q99" i="19" s="1"/>
  <c r="L173" i="19"/>
  <c r="E35" i="19"/>
  <c r="C31" i="19"/>
  <c r="L86" i="19"/>
  <c r="L98" i="11"/>
  <c r="F93" i="11"/>
  <c r="G102" i="11"/>
  <c r="H96" i="11"/>
  <c r="J95" i="11"/>
  <c r="I91" i="11"/>
  <c r="J100" i="11"/>
  <c r="K94" i="11"/>
  <c r="L103" i="11"/>
  <c r="F98" i="11"/>
  <c r="H93" i="11"/>
  <c r="G93" i="11"/>
  <c r="H102" i="11"/>
  <c r="I96" i="11"/>
  <c r="K99" i="11"/>
  <c r="G100" i="11"/>
  <c r="L94" i="11"/>
  <c r="F104" i="11"/>
  <c r="G98" i="11"/>
  <c r="H92" i="11"/>
  <c r="I101" i="11"/>
  <c r="L101" i="11"/>
  <c r="G92" i="11"/>
  <c r="J91" i="11"/>
  <c r="I94" i="11"/>
  <c r="J120" i="3"/>
  <c r="L120" i="3" s="1"/>
  <c r="J125" i="3"/>
  <c r="L125" i="3" s="1"/>
  <c r="J117" i="3"/>
  <c r="L117" i="3" s="1"/>
  <c r="G127" i="3"/>
  <c r="F127" i="3"/>
  <c r="J113" i="3"/>
  <c r="L113" i="3" s="1"/>
  <c r="N52" i="11"/>
  <c r="AN22" i="13"/>
  <c r="AN24" i="13"/>
  <c r="AN11" i="13"/>
  <c r="J22" i="19"/>
  <c r="I23" i="19"/>
  <c r="J29" i="19"/>
  <c r="I30" i="19"/>
  <c r="J32" i="19"/>
  <c r="I33" i="19"/>
  <c r="J35" i="19"/>
  <c r="K27" i="19"/>
  <c r="K32" i="19"/>
  <c r="K24" i="19"/>
  <c r="K31" i="19"/>
  <c r="L148" i="19"/>
  <c r="L147" i="19"/>
  <c r="E27" i="19"/>
  <c r="D22" i="19"/>
  <c r="M101" i="19"/>
  <c r="Q101" i="19" s="1"/>
  <c r="O195" i="19"/>
  <c r="N196" i="19"/>
  <c r="O198" i="19"/>
  <c r="N199" i="19"/>
  <c r="O205" i="19"/>
  <c r="N206" i="19"/>
  <c r="O204" i="19"/>
  <c r="N205" i="19"/>
  <c r="P200" i="19"/>
  <c r="P196" i="19"/>
  <c r="P195" i="19"/>
  <c r="E32" i="19"/>
  <c r="C24" i="19"/>
  <c r="C97" i="11"/>
  <c r="C92" i="11"/>
  <c r="C95" i="11"/>
  <c r="F134" i="19"/>
  <c r="P119" i="19"/>
  <c r="P134" i="19" s="1"/>
  <c r="D233" i="19"/>
  <c r="N218" i="19"/>
  <c r="N233" i="19" s="1"/>
  <c r="M218" i="19"/>
  <c r="C233" i="19"/>
  <c r="G218" i="19"/>
  <c r="G228" i="19"/>
  <c r="M228" i="19"/>
  <c r="Q228" i="19" s="1"/>
  <c r="C79" i="11"/>
  <c r="C90" i="11"/>
  <c r="M122" i="19"/>
  <c r="Q122" i="19" s="1"/>
  <c r="G122" i="19"/>
  <c r="M231" i="19"/>
  <c r="Q231" i="19" s="1"/>
  <c r="G231" i="19"/>
  <c r="G145" i="19"/>
  <c r="M145" i="19"/>
  <c r="Q145" i="19" s="1"/>
  <c r="O24" i="18"/>
  <c r="O23" i="18"/>
  <c r="O22" i="18"/>
  <c r="H25" i="18"/>
  <c r="O21" i="18"/>
  <c r="K16" i="3"/>
  <c r="K22" i="3"/>
  <c r="O90" i="11"/>
  <c r="O79" i="11"/>
  <c r="C53" i="3"/>
  <c r="K51" i="3"/>
  <c r="AA19" i="13"/>
  <c r="C25" i="13"/>
  <c r="AA10" i="13"/>
  <c r="AA13" i="13"/>
  <c r="AA22" i="13"/>
  <c r="D25" i="13"/>
  <c r="AB10" i="13"/>
  <c r="AA16" i="13"/>
  <c r="G82" i="19"/>
  <c r="G171" i="19"/>
  <c r="M171" i="19"/>
  <c r="G178" i="19"/>
  <c r="M178" i="19"/>
  <c r="M181" i="19"/>
  <c r="G181" i="19"/>
  <c r="M180" i="19"/>
  <c r="Q180" i="19" s="1"/>
  <c r="G180" i="19"/>
  <c r="P12" i="11"/>
  <c r="C27" i="11"/>
  <c r="L119" i="19"/>
  <c r="H134" i="19"/>
  <c r="K79" i="11"/>
  <c r="K90" i="11"/>
  <c r="L90" i="11"/>
  <c r="L79" i="11"/>
  <c r="F79" i="11"/>
  <c r="F90" i="11"/>
  <c r="AN10" i="13"/>
  <c r="AH25" i="13"/>
  <c r="L52" i="19"/>
  <c r="H27" i="19"/>
  <c r="L55" i="19"/>
  <c r="H30" i="19"/>
  <c r="L58" i="19"/>
  <c r="H33" i="19"/>
  <c r="J61" i="19"/>
  <c r="J21" i="19"/>
  <c r="L143" i="19"/>
  <c r="H158" i="19"/>
  <c r="C77" i="14"/>
  <c r="C25" i="14" s="1"/>
  <c r="D77" i="14"/>
  <c r="D25" i="14" s="1"/>
  <c r="K259" i="1"/>
  <c r="G193" i="19"/>
  <c r="C208" i="19"/>
  <c r="M193" i="19"/>
  <c r="G196" i="19"/>
  <c r="M196" i="19"/>
  <c r="G203" i="19"/>
  <c r="M203" i="19"/>
  <c r="G202" i="19"/>
  <c r="M202" i="19"/>
  <c r="O193" i="19"/>
  <c r="E208" i="19"/>
  <c r="J99" i="3"/>
  <c r="L99" i="3" s="1"/>
  <c r="K130" i="1"/>
  <c r="D77" i="3"/>
  <c r="J67" i="3"/>
  <c r="L67" i="3" s="1"/>
  <c r="I110" i="19"/>
  <c r="I27" i="11"/>
  <c r="M92" i="11"/>
  <c r="N98" i="11"/>
  <c r="O104" i="11"/>
  <c r="O94" i="11"/>
  <c r="M101" i="11"/>
  <c r="N96" i="11"/>
  <c r="N94" i="11"/>
  <c r="O100" i="11"/>
  <c r="J45" i="3"/>
  <c r="L45" i="3" s="1"/>
  <c r="J50" i="3"/>
  <c r="L50" i="3" s="1"/>
  <c r="AF14" i="13"/>
  <c r="L13" i="15" s="1"/>
  <c r="AE20" i="13"/>
  <c r="AE23" i="13"/>
  <c r="AD19" i="13"/>
  <c r="AE14" i="13"/>
  <c r="AD18" i="13"/>
  <c r="AC20" i="13"/>
  <c r="AB16" i="13"/>
  <c r="AC11" i="13"/>
  <c r="AC14" i="13"/>
  <c r="AF20" i="13"/>
  <c r="L19" i="15" s="1"/>
  <c r="AB13" i="13"/>
  <c r="AD12" i="13"/>
  <c r="AD14" i="13"/>
  <c r="AD24" i="13"/>
  <c r="AB17" i="13"/>
  <c r="P20" i="11"/>
  <c r="D27" i="11"/>
  <c r="P14" i="11"/>
  <c r="I33" i="1"/>
  <c r="F25" i="19"/>
  <c r="F34" i="19"/>
  <c r="Q50" i="19"/>
  <c r="D21" i="19"/>
  <c r="Q60" i="19"/>
  <c r="E33" i="19"/>
  <c r="E26" i="19"/>
  <c r="I134" i="19"/>
  <c r="L120" i="19"/>
  <c r="L230" i="19"/>
  <c r="L229" i="19"/>
  <c r="L232" i="19"/>
  <c r="F23" i="19"/>
  <c r="D29" i="19"/>
  <c r="C27" i="19"/>
  <c r="L170" i="19"/>
  <c r="I183" i="19"/>
  <c r="L169" i="19"/>
  <c r="L172" i="19"/>
  <c r="K183" i="19"/>
  <c r="J183" i="19"/>
  <c r="E29" i="19"/>
  <c r="M103" i="19"/>
  <c r="Q103" i="19" s="1"/>
  <c r="J96" i="11"/>
  <c r="L99" i="11"/>
  <c r="F94" i="11"/>
  <c r="G103" i="11"/>
  <c r="J99" i="11"/>
  <c r="H98" i="11"/>
  <c r="I92" i="11"/>
  <c r="J101" i="11"/>
  <c r="K95" i="11"/>
  <c r="L104" i="11"/>
  <c r="F100" i="11"/>
  <c r="G94" i="11"/>
  <c r="H103" i="11"/>
  <c r="I97" i="11"/>
  <c r="F91" i="11"/>
  <c r="J92" i="11"/>
  <c r="K101" i="11"/>
  <c r="L95" i="11"/>
  <c r="G99" i="11"/>
  <c r="K92" i="11"/>
  <c r="K100" i="11"/>
  <c r="F103" i="11"/>
  <c r="H101" i="11"/>
  <c r="I127" i="3"/>
  <c r="J122" i="3"/>
  <c r="L122" i="3" s="1"/>
  <c r="J114" i="3"/>
  <c r="L114" i="3" s="1"/>
  <c r="AK25" i="13"/>
  <c r="AL25" i="13"/>
  <c r="AN19" i="13"/>
  <c r="AJ25" i="13"/>
  <c r="J34" i="19"/>
  <c r="I35" i="19"/>
  <c r="J25" i="19"/>
  <c r="I26" i="19"/>
  <c r="J28" i="19"/>
  <c r="I29" i="19"/>
  <c r="J31" i="19"/>
  <c r="I32" i="19"/>
  <c r="K33" i="19"/>
  <c r="K29" i="19"/>
  <c r="K25" i="19"/>
  <c r="I158" i="19"/>
  <c r="L144" i="19"/>
  <c r="L146" i="19"/>
  <c r="J158" i="19"/>
  <c r="F24" i="19"/>
  <c r="F32" i="19"/>
  <c r="C29" i="19"/>
  <c r="Q53" i="19"/>
  <c r="Q51" i="19"/>
  <c r="E24" i="19"/>
  <c r="Q57" i="19"/>
  <c r="E30" i="19"/>
  <c r="N110" i="19"/>
  <c r="O207" i="19"/>
  <c r="O194" i="19"/>
  <c r="N195" i="19"/>
  <c r="O201" i="19"/>
  <c r="N202" i="19"/>
  <c r="O200" i="19"/>
  <c r="N201" i="19"/>
  <c r="P197" i="19"/>
  <c r="P204" i="19"/>
  <c r="P205" i="19"/>
  <c r="F26" i="19"/>
  <c r="F27" i="19"/>
  <c r="G61" i="19"/>
  <c r="Q59" i="19"/>
  <c r="Q55" i="19"/>
  <c r="D23" i="19"/>
  <c r="O25" i="18" l="1"/>
  <c r="J26" i="18"/>
  <c r="O26" i="18" s="1"/>
  <c r="N25" i="18"/>
  <c r="I26" i="18"/>
  <c r="N26" i="18" s="1"/>
  <c r="P25" i="18"/>
  <c r="K26" i="18"/>
  <c r="P26" i="18" s="1"/>
  <c r="Q25" i="18"/>
  <c r="L26" i="18"/>
  <c r="Q26" i="18" s="1"/>
  <c r="M25" i="18"/>
  <c r="H26" i="18"/>
  <c r="M26" i="18" s="1"/>
  <c r="Q182" i="19"/>
  <c r="N22" i="19"/>
  <c r="K91" i="3"/>
  <c r="K65" i="3"/>
  <c r="K52" i="3"/>
  <c r="Q178" i="19"/>
  <c r="O24" i="19"/>
  <c r="Q175" i="19"/>
  <c r="P29" i="19"/>
  <c r="N35" i="19"/>
  <c r="O28" i="19"/>
  <c r="Q181" i="19"/>
  <c r="K72" i="3"/>
  <c r="K102" i="3"/>
  <c r="P24" i="19"/>
  <c r="K75" i="3"/>
  <c r="N23" i="19"/>
  <c r="O30" i="19"/>
  <c r="O33" i="19"/>
  <c r="P34" i="19"/>
  <c r="M23" i="19"/>
  <c r="M259" i="1"/>
  <c r="N31" i="19"/>
  <c r="P26" i="19"/>
  <c r="Q176" i="19"/>
  <c r="N27" i="19"/>
  <c r="K64" i="3"/>
  <c r="L64" i="3"/>
  <c r="L281" i="1"/>
  <c r="L292" i="1"/>
  <c r="L245" i="1"/>
  <c r="L289" i="1"/>
  <c r="L250" i="1"/>
  <c r="L256" i="1"/>
  <c r="L279" i="1"/>
  <c r="L284" i="1"/>
  <c r="L287" i="1"/>
  <c r="L252" i="1"/>
  <c r="L291" i="1"/>
  <c r="L249" i="1"/>
  <c r="L283" i="1"/>
  <c r="L254" i="1"/>
  <c r="L280" i="1"/>
  <c r="L286" i="1"/>
  <c r="L257" i="1"/>
  <c r="L282" i="1"/>
  <c r="L285" i="1"/>
  <c r="L278" i="1"/>
  <c r="L253" i="1"/>
  <c r="L246" i="1"/>
  <c r="O29" i="19"/>
  <c r="M26" i="19"/>
  <c r="N183" i="19"/>
  <c r="O22" i="19"/>
  <c r="H24" i="15"/>
  <c r="N24" i="19"/>
  <c r="Q179" i="19"/>
  <c r="Q169" i="19"/>
  <c r="Q173" i="19"/>
  <c r="P27" i="19"/>
  <c r="P22" i="19"/>
  <c r="P35" i="19"/>
  <c r="P32" i="19"/>
  <c r="Q52" i="19"/>
  <c r="Q203" i="19"/>
  <c r="Q171" i="19"/>
  <c r="L30" i="19"/>
  <c r="O61" i="19"/>
  <c r="P23" i="19"/>
  <c r="L110" i="19"/>
  <c r="Q49" i="19"/>
  <c r="N61" i="19"/>
  <c r="C36" i="19"/>
  <c r="L24" i="19"/>
  <c r="P25" i="19"/>
  <c r="P79" i="11"/>
  <c r="P61" i="19"/>
  <c r="G32" i="19"/>
  <c r="M110" i="19"/>
  <c r="Q110" i="19"/>
  <c r="K45" i="3"/>
  <c r="K114" i="3"/>
  <c r="K11" i="15"/>
  <c r="M11" i="15"/>
  <c r="J10" i="15"/>
  <c r="N10" i="15"/>
  <c r="K50" i="3"/>
  <c r="K99" i="3"/>
  <c r="AG16" i="13"/>
  <c r="AO16" i="13" s="1"/>
  <c r="I15" i="15"/>
  <c r="C105" i="11"/>
  <c r="P90" i="11"/>
  <c r="M15" i="15"/>
  <c r="K15" i="15"/>
  <c r="K76" i="3"/>
  <c r="L25" i="10"/>
  <c r="K25" i="10"/>
  <c r="K116" i="3"/>
  <c r="M21" i="15"/>
  <c r="K21" i="15"/>
  <c r="J20" i="15"/>
  <c r="N20" i="15"/>
  <c r="N17" i="15"/>
  <c r="J17" i="15"/>
  <c r="K48" i="3"/>
  <c r="K97" i="3"/>
  <c r="K94" i="3"/>
  <c r="K63" i="3"/>
  <c r="K96" i="3"/>
  <c r="K33" i="1"/>
  <c r="K115" i="3"/>
  <c r="K121" i="3"/>
  <c r="K93" i="3"/>
  <c r="K95" i="3"/>
  <c r="M29" i="19"/>
  <c r="L29" i="19"/>
  <c r="AG18" i="13"/>
  <c r="AO18" i="13" s="1"/>
  <c r="I17" i="15"/>
  <c r="G29" i="19"/>
  <c r="D36" i="19"/>
  <c r="L158" i="19"/>
  <c r="G233" i="19"/>
  <c r="O32" i="19"/>
  <c r="O35" i="19"/>
  <c r="O25" i="19"/>
  <c r="Q200" i="19"/>
  <c r="L31" i="19"/>
  <c r="G183" i="19"/>
  <c r="G86" i="19"/>
  <c r="G24" i="15"/>
  <c r="P33" i="19"/>
  <c r="O26" i="19"/>
  <c r="G25" i="19"/>
  <c r="N208" i="19"/>
  <c r="Q204" i="19"/>
  <c r="L35" i="19"/>
  <c r="E105" i="11"/>
  <c r="P52" i="11"/>
  <c r="W25" i="13"/>
  <c r="Q48" i="19"/>
  <c r="O27" i="19"/>
  <c r="Q198" i="19"/>
  <c r="I105" i="11"/>
  <c r="P102" i="11"/>
  <c r="G21" i="19"/>
  <c r="M13" i="15"/>
  <c r="K13" i="15"/>
  <c r="N13" i="15"/>
  <c r="J13" i="15"/>
  <c r="K17" i="15"/>
  <c r="M17" i="15"/>
  <c r="M33" i="19"/>
  <c r="L33" i="19"/>
  <c r="I21" i="15"/>
  <c r="AG22" i="13"/>
  <c r="AO22" i="13" s="1"/>
  <c r="AG10" i="13"/>
  <c r="AO10" i="13" s="1"/>
  <c r="I9" i="15"/>
  <c r="AA25" i="13"/>
  <c r="J53" i="3"/>
  <c r="L53" i="3" s="1"/>
  <c r="M24" i="19"/>
  <c r="G24" i="19"/>
  <c r="K120" i="3"/>
  <c r="M31" i="19"/>
  <c r="G31" i="19"/>
  <c r="K19" i="15"/>
  <c r="M19" i="15"/>
  <c r="J16" i="15"/>
  <c r="N16" i="15"/>
  <c r="J22" i="15"/>
  <c r="N22" i="15"/>
  <c r="H36" i="19"/>
  <c r="L21" i="19"/>
  <c r="Q168" i="19"/>
  <c r="M183" i="19"/>
  <c r="AG14" i="13"/>
  <c r="AO14" i="13" s="1"/>
  <c r="I13" i="15"/>
  <c r="I10" i="15"/>
  <c r="AG11" i="13"/>
  <c r="AO11" i="13" s="1"/>
  <c r="K119" i="3"/>
  <c r="J23" i="15"/>
  <c r="N23" i="15"/>
  <c r="K47" i="3"/>
  <c r="K100" i="3"/>
  <c r="M25" i="19"/>
  <c r="L25" i="19"/>
  <c r="N21" i="19"/>
  <c r="I36" i="19"/>
  <c r="M158" i="19"/>
  <c r="Q143" i="19"/>
  <c r="Q158" i="19" s="1"/>
  <c r="K123" i="3"/>
  <c r="O21" i="19"/>
  <c r="E36" i="19"/>
  <c r="M35" i="19"/>
  <c r="G35" i="19"/>
  <c r="J21" i="15"/>
  <c r="N21" i="15"/>
  <c r="M12" i="15"/>
  <c r="K12" i="15"/>
  <c r="K71" i="3"/>
  <c r="K73" i="3"/>
  <c r="I23" i="15"/>
  <c r="AG24" i="13"/>
  <c r="AO24" i="13" s="1"/>
  <c r="K62" i="3"/>
  <c r="J77" i="3"/>
  <c r="L77" i="3" s="1"/>
  <c r="N29" i="19"/>
  <c r="Q202" i="19"/>
  <c r="Q196" i="19"/>
  <c r="G208" i="19"/>
  <c r="L27" i="19"/>
  <c r="F105" i="11"/>
  <c r="K105" i="11"/>
  <c r="P92" i="11"/>
  <c r="O34" i="19"/>
  <c r="N32" i="19"/>
  <c r="J105" i="11"/>
  <c r="L233" i="19"/>
  <c r="P31" i="19"/>
  <c r="N34" i="19"/>
  <c r="L28" i="19"/>
  <c r="H105" i="11"/>
  <c r="AE25" i="13"/>
  <c r="G134" i="19"/>
  <c r="P96" i="11"/>
  <c r="N28" i="19"/>
  <c r="N26" i="19"/>
  <c r="K36" i="19"/>
  <c r="L32" i="19"/>
  <c r="Q174" i="19"/>
  <c r="P103" i="11"/>
  <c r="P91" i="11"/>
  <c r="P104" i="11"/>
  <c r="M32" i="19"/>
  <c r="M27" i="19"/>
  <c r="G27" i="19"/>
  <c r="M23" i="15"/>
  <c r="K23" i="15"/>
  <c r="N19" i="15"/>
  <c r="J19" i="15"/>
  <c r="K67" i="3"/>
  <c r="F77" i="14"/>
  <c r="F25" i="14" s="1"/>
  <c r="I12" i="15"/>
  <c r="AG13" i="13"/>
  <c r="AO13" i="13" s="1"/>
  <c r="AG19" i="13"/>
  <c r="AO19" i="13" s="1"/>
  <c r="I18" i="15"/>
  <c r="Q218" i="19"/>
  <c r="Q233" i="19" s="1"/>
  <c r="M233" i="19"/>
  <c r="K113" i="3"/>
  <c r="K125" i="3"/>
  <c r="M30" i="19"/>
  <c r="G30" i="19"/>
  <c r="M22" i="19"/>
  <c r="G22" i="19"/>
  <c r="M22" i="15"/>
  <c r="K22" i="15"/>
  <c r="N11" i="15"/>
  <c r="J11" i="15"/>
  <c r="K49" i="3"/>
  <c r="M86" i="19"/>
  <c r="Q86" i="19"/>
  <c r="I16" i="15"/>
  <c r="AG17" i="13"/>
  <c r="AO17" i="13" s="1"/>
  <c r="AG23" i="13"/>
  <c r="AO23" i="13" s="1"/>
  <c r="I22" i="15"/>
  <c r="K124" i="3"/>
  <c r="G28" i="19"/>
  <c r="M28" i="19"/>
  <c r="K70" i="3"/>
  <c r="K90" i="3"/>
  <c r="K66" i="3"/>
  <c r="AG15" i="13"/>
  <c r="AO15" i="13" s="1"/>
  <c r="I14" i="15"/>
  <c r="M9" i="15"/>
  <c r="AD25" i="13"/>
  <c r="K9" i="15"/>
  <c r="M134" i="19"/>
  <c r="Q119" i="19"/>
  <c r="Q134" i="19" s="1"/>
  <c r="K126" i="3"/>
  <c r="K118" i="3"/>
  <c r="J15" i="15"/>
  <c r="N15" i="15"/>
  <c r="K74" i="3"/>
  <c r="AG21" i="13"/>
  <c r="AO21" i="13" s="1"/>
  <c r="I20" i="15"/>
  <c r="K28" i="3"/>
  <c r="K88" i="3"/>
  <c r="J103" i="3"/>
  <c r="L103" i="3" s="1"/>
  <c r="O208" i="19"/>
  <c r="AN25" i="13"/>
  <c r="L105" i="11"/>
  <c r="L134" i="19"/>
  <c r="P27" i="11"/>
  <c r="P95" i="11"/>
  <c r="P97" i="11"/>
  <c r="Q207" i="19"/>
  <c r="Q197" i="19"/>
  <c r="L61" i="19"/>
  <c r="L34" i="19"/>
  <c r="G33" i="19"/>
  <c r="Q194" i="19"/>
  <c r="Q195" i="19"/>
  <c r="Q201" i="19"/>
  <c r="Q172" i="19"/>
  <c r="Q170" i="19"/>
  <c r="N105" i="11"/>
  <c r="P25" i="13"/>
  <c r="P28" i="19"/>
  <c r="F25" i="10"/>
  <c r="P208" i="19"/>
  <c r="Q199" i="19"/>
  <c r="L26" i="19"/>
  <c r="G105" i="11"/>
  <c r="L183" i="19"/>
  <c r="O183" i="19"/>
  <c r="P93" i="11"/>
  <c r="P101" i="11"/>
  <c r="M21" i="19"/>
  <c r="P21" i="19"/>
  <c r="K122" i="3"/>
  <c r="K18" i="15"/>
  <c r="M18" i="15"/>
  <c r="Q193" i="19"/>
  <c r="M208" i="19"/>
  <c r="Q46" i="19"/>
  <c r="M61" i="19"/>
  <c r="K117" i="3"/>
  <c r="M10" i="15"/>
  <c r="K10" i="15"/>
  <c r="K16" i="15"/>
  <c r="M16" i="15"/>
  <c r="M34" i="19"/>
  <c r="G34" i="19"/>
  <c r="M14" i="15"/>
  <c r="K14" i="15"/>
  <c r="K20" i="15"/>
  <c r="M20" i="15"/>
  <c r="J14" i="15"/>
  <c r="N14" i="15"/>
  <c r="K98" i="3"/>
  <c r="K101" i="3"/>
  <c r="K92" i="3"/>
  <c r="K112" i="3"/>
  <c r="J127" i="3"/>
  <c r="L127" i="3" s="1"/>
  <c r="K26" i="2"/>
  <c r="I26" i="2"/>
  <c r="N9" i="15"/>
  <c r="J9" i="15"/>
  <c r="AC25" i="13"/>
  <c r="AF25" i="13"/>
  <c r="L24" i="15" s="1"/>
  <c r="L9" i="15"/>
  <c r="I19" i="15"/>
  <c r="AG20" i="13"/>
  <c r="AO20" i="13" s="1"/>
  <c r="N12" i="15"/>
  <c r="J12" i="15"/>
  <c r="N18" i="15"/>
  <c r="J18" i="15"/>
  <c r="K46" i="3"/>
  <c r="K69" i="3"/>
  <c r="K68" i="3"/>
  <c r="K89" i="3"/>
  <c r="AG12" i="13"/>
  <c r="AO12" i="13" s="1"/>
  <c r="I11" i="15"/>
  <c r="J36" i="19"/>
  <c r="AB25" i="13"/>
  <c r="I25" i="13"/>
  <c r="O105" i="11"/>
  <c r="Q206" i="19"/>
  <c r="L22" i="19"/>
  <c r="M105" i="11"/>
  <c r="G158" i="19"/>
  <c r="D105" i="11"/>
  <c r="N30" i="19"/>
  <c r="P30" i="19"/>
  <c r="N25" i="19"/>
  <c r="N33" i="19"/>
  <c r="O31" i="19"/>
  <c r="O23" i="19"/>
  <c r="Q205" i="19"/>
  <c r="L23" i="19"/>
  <c r="P183" i="19"/>
  <c r="L208" i="19"/>
  <c r="P94" i="11"/>
  <c r="P99" i="11"/>
  <c r="P98" i="11"/>
  <c r="P100" i="11"/>
  <c r="G26" i="19"/>
  <c r="F36" i="19"/>
  <c r="G23" i="19"/>
  <c r="Q61" i="19" l="1"/>
  <c r="Q29" i="19"/>
  <c r="Q24" i="19"/>
  <c r="Q23" i="19"/>
  <c r="Q22" i="19"/>
  <c r="Q27" i="19"/>
  <c r="Q33" i="19"/>
  <c r="I24" i="15"/>
  <c r="J24" i="15"/>
  <c r="N24" i="15"/>
  <c r="K24" i="15"/>
  <c r="M24" i="15"/>
  <c r="Q26" i="19"/>
  <c r="Q35" i="19"/>
  <c r="L293" i="1"/>
  <c r="L259" i="1"/>
  <c r="Q34" i="19"/>
  <c r="Q32" i="19"/>
  <c r="Q21" i="19"/>
  <c r="M36" i="19"/>
  <c r="K53" i="3"/>
  <c r="Q28" i="19"/>
  <c r="Q30" i="19"/>
  <c r="O36" i="19"/>
  <c r="L36" i="19"/>
  <c r="G36" i="19"/>
  <c r="K103" i="3"/>
  <c r="AG25" i="13"/>
  <c r="AO25" i="13" s="1"/>
  <c r="P36" i="19"/>
  <c r="N36" i="19"/>
  <c r="Q183" i="19"/>
  <c r="K127" i="3"/>
  <c r="K77" i="3"/>
  <c r="Q208" i="19"/>
  <c r="Q25" i="19"/>
  <c r="Q31" i="19"/>
  <c r="P105" i="11"/>
  <c r="Q36" i="19" l="1"/>
</calcChain>
</file>

<file path=xl/comments1.xml><?xml version="1.0" encoding="utf-8"?>
<comments xmlns="http://schemas.openxmlformats.org/spreadsheetml/2006/main">
  <authors>
    <author>Svein Opøien</author>
    <author>byr35966</author>
  </authors>
  <commentList>
    <comment ref="A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5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82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4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8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212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244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44" authorId="1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7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8" authorId="1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sveinopo</author>
    <author>Svein Opøien</author>
  </authors>
  <commentList>
    <comment ref="A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Sumtabell</t>
        </r>
      </text>
    </comment>
    <comment ref="G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4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4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4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4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46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6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7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7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7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7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7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7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9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9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9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9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9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9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95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1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1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1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1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4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4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4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4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4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4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4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6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6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6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6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9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9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9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9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9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93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93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1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1.xml><?xml version="1.0" encoding="utf-8"?>
<comments xmlns="http://schemas.openxmlformats.org/spreadsheetml/2006/main">
  <authors>
    <author>Svein Opøien</author>
  </authors>
  <commentList>
    <comment ref="J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2.xml><?xml version="1.0" encoding="utf-8"?>
<comments xmlns="http://schemas.openxmlformats.org/spreadsheetml/2006/main">
  <authors>
    <author>sveinopo</author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3.xml><?xml version="1.0" encoding="utf-8"?>
<comments xmlns="http://schemas.openxmlformats.org/spreadsheetml/2006/main">
  <authors>
    <author>Svein Opøien</author>
  </authors>
  <commentList>
    <comment ref="H1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4.xml><?xml version="1.0" encoding="utf-8"?>
<comments xmlns="http://schemas.openxmlformats.org/spreadsheetml/2006/main">
  <authors>
    <author>Svein Opøien</author>
    <author>sveinopo</author>
    <author>jarlbrat</author>
  </authors>
  <commentList>
    <comment ref="G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1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baserer seg på befolkn oversiktsarket som er fjernet</t>
        </r>
      </text>
    </comment>
    <comment ref="R11" authorId="2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formel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E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Svein Opøien</author>
    <author>sveinopo</author>
    <author>byr35966</author>
  </authors>
  <commentList>
    <comment ref="J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38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38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3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62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K62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62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85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88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88" authorId="2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88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112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12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12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G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4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5.xml><?xml version="1.0" encoding="utf-8"?>
<comments xmlns="http://schemas.openxmlformats.org/spreadsheetml/2006/main">
  <authors>
    <author>byr35966</author>
  </authors>
  <commentList>
    <comment ref="P1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37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64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9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sveinopo</author>
  </authors>
  <commentList>
    <comment ref="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7.xml><?xml version="1.0" encoding="utf-8"?>
<comments xmlns="http://schemas.openxmlformats.org/spreadsheetml/2006/main">
  <authors>
    <author>sveinopo</author>
  </authors>
  <commentLis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P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W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A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B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AN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8.xml><?xml version="1.0" encoding="utf-8"?>
<comments xmlns="http://schemas.openxmlformats.org/spreadsheetml/2006/main">
  <authors>
    <author>sveinopo</author>
  </authors>
  <commentList>
    <comment ref="G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byr35966</author>
  </authors>
  <commentList>
    <comment ref="M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<sst xmlns="http://schemas.openxmlformats.org/spreadsheetml/2006/main" count="2607" uniqueCount="559">
  <si>
    <t>Dette arket inneholder:</t>
  </si>
  <si>
    <t>Sum kvinner og menn</t>
  </si>
  <si>
    <t>Bydel</t>
  </si>
  <si>
    <t>Navn</t>
  </si>
  <si>
    <t>0-17 år</t>
  </si>
  <si>
    <t>18-49 år</t>
  </si>
  <si>
    <t>50-66 år</t>
  </si>
  <si>
    <t>67-74 år</t>
  </si>
  <si>
    <t>75-79 år</t>
  </si>
  <si>
    <t>80-84 år</t>
  </si>
  <si>
    <t>85-89 år</t>
  </si>
  <si>
    <t>90 år +</t>
  </si>
  <si>
    <t>SUM</t>
  </si>
  <si>
    <t>67-79 år</t>
  </si>
  <si>
    <t>Sum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</si>
  <si>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</si>
  <si>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</si>
  <si>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</si>
  <si>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</si>
  <si>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</si>
  <si>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</si>
  <si>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</si>
  <si>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</si>
  <si>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</si>
  <si>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</si>
  <si>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</si>
  <si>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</si>
  <si>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</si>
  <si>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</si>
  <si>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</si>
  <si>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1. tertial 2011</t>
  </si>
  <si>
    <t>SUM 3. tertial 2010</t>
  </si>
  <si>
    <t>SUM 2. tertial 2010</t>
  </si>
  <si>
    <t>SUM 1. tertial 2010</t>
  </si>
  <si>
    <t>Sum menn</t>
  </si>
  <si>
    <t>Sum kvinner</t>
  </si>
  <si>
    <t>Av sum kvinner og menn i institusjon - herav i sykehjem</t>
  </si>
  <si>
    <t>Av sum kvinner og menn i institusjon - herav i aldershjem</t>
  </si>
  <si>
    <t>Av sum kvinner og menn i institusjon - herav i boform m/heldøgns pleie og omsorg</t>
  </si>
  <si>
    <t>Av sum kvinner og menn i institusjon - herav med vedtak om korttidsopphold</t>
  </si>
  <si>
    <t>Andel beboere i korttids-opphold av sum beboere i inst.</t>
  </si>
  <si>
    <t>Av sum kvinner og menn i institusjon - herav i skjermet plass for demente</t>
  </si>
  <si>
    <t>Andel beboere i skjermede plasser av sum beboere i inst.</t>
  </si>
  <si>
    <t>Tilleggstabell</t>
  </si>
  <si>
    <t>Dette arket inneholder</t>
  </si>
  <si>
    <t>Utenbys sykehjemsplasser</t>
  </si>
  <si>
    <t>Beboere i utenbys sykehjem-fast plass-regi av SYE</t>
  </si>
  <si>
    <t>Beboere i utenbys sykehjem-fast plass-regi av bydelen</t>
  </si>
  <si>
    <t>Sum utenbys plasser-fast plass</t>
  </si>
  <si>
    <t>Beboere i utenbys sykehjem-korttidsplass-regi av SYE</t>
  </si>
  <si>
    <t>Beboere i utenbys sykehjem-korttidsplass-regi av bydelen</t>
  </si>
  <si>
    <t>Sum  korttids-plasser utenbys</t>
  </si>
  <si>
    <t>Sum beboere i utenbys sykehjem</t>
  </si>
  <si>
    <t>Sum beboere utenbys</t>
  </si>
  <si>
    <t>SUM-Tabell</t>
  </si>
  <si>
    <t>Antall som venter - tidsintervall    1)</t>
  </si>
  <si>
    <t>under 1 mnd.</t>
  </si>
  <si>
    <t>1 - 2 mnd.</t>
  </si>
  <si>
    <t>2 - 3 mnd.</t>
  </si>
  <si>
    <t>3 - 4 mnd.</t>
  </si>
  <si>
    <t>4 - 6 mnd.</t>
  </si>
  <si>
    <t>6-12 mnd.</t>
  </si>
  <si>
    <t>over 12 mnd.</t>
  </si>
  <si>
    <t>Sum personer på venteliste</t>
  </si>
  <si>
    <t>Gj.snittlig ventetid (dager)   1)</t>
  </si>
  <si>
    <t>Antall på venteliste pr. 1000 innb. &gt; 80 år   2)</t>
  </si>
  <si>
    <t>1) Ved beregningen er det benyttet middelverdien i de respektive tidsintervaller  (eks.: 2-3 mnd = 75 dager)</t>
  </si>
  <si>
    <t>2)  Korrigert for sykehjemsbeboere i andre bydeler</t>
  </si>
  <si>
    <t>Antall som venter - tidsintervall     2)</t>
  </si>
  <si>
    <t>1) Korttidsplass er i tråd med KOSTRA-definisjon definert å være innefor en oppholdstid på inntil 3 mnd.</t>
  </si>
  <si>
    <t>2) Ved beregningen er det benyttet middelverdien i de respektive tidsintervaller  (eks.: 2-3 mnd = 75 dager)</t>
  </si>
  <si>
    <t>Saksbehandlingstid - antall dager</t>
  </si>
  <si>
    <t>For søknad om institusjons-plass</t>
  </si>
  <si>
    <t>herav for søknad om sykehjems-plass</t>
  </si>
  <si>
    <t>herav for søknad om korttids-opphold</t>
  </si>
  <si>
    <t>herav for søknad om aldershjem-plass</t>
  </si>
  <si>
    <t>herav for søknad om plass i andre boformer med heldøgns pleie og omsorg</t>
  </si>
  <si>
    <t>*) Aritmetisk middelverdi</t>
  </si>
  <si>
    <t>Langtidsopphold</t>
  </si>
  <si>
    <t>SUM 2010</t>
  </si>
  <si>
    <t>Nr.</t>
  </si>
  <si>
    <t>korttidsopphold</t>
  </si>
  <si>
    <t>Gjennomsnittlig antall liggedøgn per opphold (korttid) 2)</t>
  </si>
  <si>
    <t>Ny tabell 2010</t>
  </si>
  <si>
    <t>Tidsbegrenset opphold i sykehjem</t>
  </si>
  <si>
    <t>Opphold i sykehjem</t>
  </si>
  <si>
    <t>Opphold i aldershjem og andre boformer med heldøgns pleie</t>
  </si>
  <si>
    <t>Opphold i MRSA avdeling</t>
  </si>
  <si>
    <t>Opphold i andre boformer med heldøgns omsorg (og evt. pleie)</t>
  </si>
  <si>
    <t>Koblet til 3-5-A</t>
  </si>
  <si>
    <t>Brukere av BARE hjemmesykepleie</t>
  </si>
  <si>
    <t>Brukere av BARE praktisk bistand</t>
  </si>
  <si>
    <t>Brukere av BEGGE tjenester</t>
  </si>
  <si>
    <t>Sum antall brukere</t>
  </si>
  <si>
    <t>Herav antall brukere med private tjensteytere</t>
  </si>
  <si>
    <t>0-49 år</t>
  </si>
  <si>
    <t>85-89år</t>
  </si>
  <si>
    <t xml:space="preserve"> ≥ 90 år</t>
  </si>
  <si>
    <t>Tabell 3 - 5 - B - A1 - Andel utførte timer av vedtatte timer i hjemmetjenesten</t>
  </si>
  <si>
    <t>Herav psykisk helsarbeid</t>
  </si>
  <si>
    <t>Sum antall innbyggere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</si>
  <si>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</si>
  <si>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</si>
  <si>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</si>
  <si>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</si>
  <si>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</si>
  <si>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</si>
  <si>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</si>
  <si>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 xml:space="preserve">                        </t>
  </si>
  <si>
    <t>Iverksettingstid - antall dager</t>
  </si>
  <si>
    <t>For søknad om praktisk bistand</t>
  </si>
  <si>
    <t>For søknad om hjemme-sykepleie</t>
  </si>
  <si>
    <t>Antall personer:</t>
  </si>
  <si>
    <t>Antall vedtakstimer:</t>
  </si>
  <si>
    <t>Antall vedtakstimer pr pers.</t>
  </si>
  <si>
    <t>Antall beboere - menn</t>
  </si>
  <si>
    <t>Antall beboere - kvinner</t>
  </si>
  <si>
    <t>Antall beboere - Sum menn og kvinner</t>
  </si>
  <si>
    <t>Eldre</t>
  </si>
  <si>
    <t>Personer med psykiske lidelser</t>
  </si>
  <si>
    <t xml:space="preserve">Sum </t>
  </si>
  <si>
    <t>-herav beboere med Omsorg+ bolig</t>
  </si>
  <si>
    <t>*) Kommunalt eide eller disponerte boenheter, hvor beboer betaler husleie og strøm selv.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</si>
  <si>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</si>
  <si>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</si>
  <si>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</si>
  <si>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</si>
  <si>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</si>
  <si>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</si>
  <si>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</si>
  <si>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</si>
  <si>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</si>
  <si>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</si>
  <si>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</si>
  <si>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</si>
  <si>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</si>
  <si>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</si>
  <si>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</si>
  <si>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</si>
  <si>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</si>
  <si>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</si>
  <si>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</si>
  <si>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</si>
  <si>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</si>
  <si>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</si>
  <si>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</si>
  <si>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</si>
  <si>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</si>
  <si>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</si>
  <si>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</si>
  <si>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</si>
  <si>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</si>
  <si>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Kilde:Statistisk sentralbyrå/Oslo kommune, Bydelsstatistikken</t>
  </si>
  <si>
    <t>SUM 2. tertial 2011</t>
  </si>
  <si>
    <t>xxxxxx</t>
  </si>
  <si>
    <t>1) Gjelder kun for korttidsopphold</t>
  </si>
  <si>
    <t>eller hvis brukeren har flyttet mellom ulike institusjoner (har flere tjester knyttet til samme sak), og tjenestene er sammenhengende,</t>
  </si>
  <si>
    <t>regnes det som et  opphold.</t>
  </si>
  <si>
    <t>Ny tabell fra 31.12.2007.</t>
  </si>
  <si>
    <t>SUM 3. tertial 2011</t>
  </si>
  <si>
    <t>Av sum kvinner og menn i institusjon - herav i barneboliger og avlastningsboliger</t>
  </si>
  <si>
    <t>SUM 2011</t>
  </si>
  <si>
    <t>SUM 2012</t>
  </si>
  <si>
    <t>SUM 2. tertial 2012</t>
  </si>
  <si>
    <t>SUM 1. tertial 2012</t>
  </si>
  <si>
    <t>SUM 3. tertial 2012</t>
  </si>
  <si>
    <t xml:space="preserve"> </t>
  </si>
  <si>
    <t>Langtidsopphold i sykehjem</t>
  </si>
  <si>
    <t xml:space="preserve"> - andel av innb.  &lt; 67 år  **)</t>
  </si>
  <si>
    <t xml:space="preserve"> - andel av innb.       67 - 79 år  **)</t>
  </si>
  <si>
    <t xml:space="preserve"> - andel av innb.       80 - 89 år  **)</t>
  </si>
  <si>
    <t xml:space="preserve">**)  Andel brukere hhv. &lt; 67 år, 67 - 79 år, 80 -89 år, og ≥ 90 år, i forhold til antall innbyggere i samme aldresgrupper  </t>
  </si>
  <si>
    <t xml:space="preserve"> - andel av innb.   ≥ 90 år    **)</t>
  </si>
  <si>
    <t xml:space="preserve"> - andel av innb.   ≥ 80 år    **)</t>
  </si>
  <si>
    <t xml:space="preserve"> - andel av innb.    ≥ 67 år    **)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</si>
  <si>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</si>
  <si>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</si>
  <si>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</si>
  <si>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Dag-senter/-dag-tilbud 2)</t>
  </si>
  <si>
    <t>SUM 1. tertial 2013</t>
  </si>
  <si>
    <t>Korttids-opphold for re-habilitering</t>
  </si>
  <si>
    <t>Korttids-opphold (eksklusive korttids-opphold for re-habilitering)</t>
  </si>
  <si>
    <t>Langtids-opphold - ordinært</t>
  </si>
  <si>
    <t>Langtids-opphold -  skjermet enhet for demens</t>
  </si>
  <si>
    <t>Langtids-opphold rus</t>
  </si>
  <si>
    <t>Herav praktisk bistand daglige gjøremål, egenomsorg og personlig stell</t>
  </si>
  <si>
    <t>Herav praktisk bistand til opplæring i daglige gjøremål</t>
  </si>
  <si>
    <t>Herav brukerstyrt personlig assistanse (BPA)</t>
  </si>
  <si>
    <t xml:space="preserve"> Totalt antall utførte  timer praktisk bistand</t>
  </si>
  <si>
    <t>Antall utførte timer hjemmesykepleie</t>
  </si>
  <si>
    <t xml:space="preserve"> Totalt antall vedtatte  timer praktisk bistand</t>
  </si>
  <si>
    <t xml:space="preserve"> Totalt antall utførte  timer praktisk bistand utført av private leverandører</t>
  </si>
  <si>
    <t>Totalt antall utførte timer hjemme-sykepleie utført av private leverandører</t>
  </si>
  <si>
    <t>Antall vedtatte timer hjemme-sykepleie</t>
  </si>
  <si>
    <t>Andel utførte timer praktisk bistand</t>
  </si>
  <si>
    <t>Andel utførte timer hjemme-sykepleie</t>
  </si>
  <si>
    <t>Gjennomsnitt  2012</t>
  </si>
  <si>
    <t>Gjennomsnitt 2011</t>
  </si>
  <si>
    <t>Tabell 3 -7 - A1 -  Saksbehandlingstider i pleie- og omsorgssektoren - hjemmetjenester hittil i år</t>
  </si>
  <si>
    <t>xxx</t>
  </si>
  <si>
    <t>Sum beboere i øvrige plasser utenbys/andre bydeler   1)</t>
  </si>
  <si>
    <t>1) Dette er definert som plasser som ikke har sykehjemsstandard.</t>
  </si>
  <si>
    <t xml:space="preserve">Antall på venteliste pr. 1000 innb. &gt; 80 år  </t>
  </si>
  <si>
    <t>Antall som venter - tidsintervall    1), 2)</t>
  </si>
  <si>
    <t>2) Antall personer som bor i sykehjem, men som i hht fritt sykehjemsvalg venter på plass i et annet bestemt sykehjem</t>
  </si>
  <si>
    <t>* Inkluderer brukere som bor i boliger til pleie- og omsorgsformål</t>
  </si>
  <si>
    <t>Herav gerica-tjeneste Dagsenter for fysisk funksjons-hemmede</t>
  </si>
  <si>
    <t>Herav gerica-tjeneste dag-senter</t>
  </si>
  <si>
    <t>Herav gerica-tjeneste Dagtilbud for psykisk utviklings-hemmende</t>
  </si>
  <si>
    <t>SUM 2. tertial 2013</t>
  </si>
  <si>
    <t>Tabell 3-3 - B - Gjennomsnittlig antall liggedøgn i sykehjem for beboere som har avsluttet sitt opphold hittil i år.</t>
  </si>
  <si>
    <t>gjennomsnittlig lengde for sykehjemsopphold som er avsluttet i hittil i rapporteringsåret.</t>
  </si>
  <si>
    <t xml:space="preserve">Merk: Det er bare opphold som er avsluttet i inneværende år som kommer med i rapporten . Hvis sak/tjeneste revurderes, </t>
  </si>
  <si>
    <t>2) Rapporten teller bakover til førstegangsinnleggelsesdatoen på opphold som er påbegynt også tidligere år.  Dvs at rapporten viser</t>
  </si>
  <si>
    <t>SUM pr. 2. tertial 2013</t>
  </si>
  <si>
    <t>SUM pr. 1. tertial 2013</t>
  </si>
  <si>
    <t>SUM pr. 3. tertial 2012</t>
  </si>
  <si>
    <t>SUM pr. 3. tertial 2011</t>
  </si>
  <si>
    <t>Antall avsluttede opphold (korttids) hittil i år 1)</t>
  </si>
  <si>
    <t>Tabell 3-3 - C - 1- Antall  liggedøgn totalt i syke- og aldershjem fordelt på type opphold (Kostrafunksjon 253 - institusjonstjenester) - Kjøp fra SYE - hittil i år</t>
  </si>
  <si>
    <t>Tabell 3-3 - C - 2- Antall  liggedøgn totalt i syke- og aldershjem fordelt på type opphold (Kostrafunksjon 253 - institusjonstjenester) - Kjøp fra andre innenbys/utenbys - hittil i år</t>
  </si>
  <si>
    <t>Tabell 3-3 - C - 3- Antall  liggedøgn totalt i syke- og aldershjem fordelt på type opphold (Kostrafunksjon 253 - institusjonstjenester) - Drevet av bydelene selv - hittil i år</t>
  </si>
  <si>
    <t>Tabell 3-3 - C - 4- Antall  liggedøgn totalt i syke- og aldershjem fordelt på type opphold (Kostrafunksjon 253 - institusjonstjenester) - SUM - hittil i år</t>
  </si>
  <si>
    <t>Tabell 3 - 5 - B - A4- Antall utførte timer i hjemmtjenesten - herav utført av private leverandører - hittil i år</t>
  </si>
  <si>
    <t>Tabell 3 - 5 - B - A3 - Antall utførte timer i hjemmtjenesten - hittil i år</t>
  </si>
  <si>
    <t>Tabell 3-8-A - Antall personer som har hatt dagsenter/dagsopphold/dagtilbud og totalt antall vedtakstimer, fordelt på type tjeneste - hittil i år</t>
  </si>
  <si>
    <t>Sum dag-senter/-dag-tilbud 2)</t>
  </si>
  <si>
    <t>90 år og over</t>
  </si>
  <si>
    <t>Herav gerica-tjeneste Dag-senter</t>
  </si>
  <si>
    <t>Sumtabell</t>
  </si>
  <si>
    <t>SUM 3. tertial 2013</t>
  </si>
  <si>
    <t>SUM pr. 3. tertial 2013</t>
  </si>
  <si>
    <t>Tabellen beregnes ved prosentformler</t>
  </si>
  <si>
    <t>Andel beboere i korttids-opphold av sum beboere i sykehjem</t>
  </si>
  <si>
    <t>Til nøkkeltallstabell</t>
  </si>
  <si>
    <t>Kun årsstatistikk</t>
  </si>
  <si>
    <t>Antall liggedøgn etter meldt utskrivningsklare totalt</t>
  </si>
  <si>
    <t>Antall meldt utskrivningsklare i år</t>
  </si>
  <si>
    <t>Betalt til sykehus  (1 000 kroner)</t>
  </si>
  <si>
    <t>I somatiske sykehus-avd.</t>
  </si>
  <si>
    <t>I psykiatriske sykehus-avd.</t>
  </si>
  <si>
    <t>Sum pr. 31.12/.2007 / hele 2007</t>
  </si>
  <si>
    <t>Sum pr. 31.12/.2007 / hele 2006</t>
  </si>
  <si>
    <t xml:space="preserve"> -</t>
  </si>
  <si>
    <t>Sum hele 2012</t>
  </si>
  <si>
    <t>Sum hele 2013</t>
  </si>
  <si>
    <t xml:space="preserve">Tabell 3 -2 - C -  Utskrivningsklare pasienter i somatiske og psykiatriske sykehusavdelinger </t>
  </si>
  <si>
    <t>Tabell 3 -2 - D - Søknader og avslag på sykehjemsplass i år</t>
  </si>
  <si>
    <t>Tidsbegrenset opphold</t>
  </si>
  <si>
    <t>Antall søknader om sykehjemsplass, overf. fra forrige år</t>
  </si>
  <si>
    <t>Antall søknader om sykehjemsplass i år</t>
  </si>
  <si>
    <t>Antall innvilgede søknader om sykehjemsplass</t>
  </si>
  <si>
    <t>Antall saker som er trukket</t>
  </si>
  <si>
    <t>Antall avslåtte søknader om sykehjemsplass</t>
  </si>
  <si>
    <t>Antall saker fortsatt under behandling, overf. neste år</t>
  </si>
  <si>
    <t>Prosent innvilgede søknader</t>
  </si>
  <si>
    <t>SUM 2009</t>
  </si>
  <si>
    <t>SUM 2013</t>
  </si>
  <si>
    <t>Tabell 3 -2 - E - Klager etter avslag på sykehjemsplass i år</t>
  </si>
  <si>
    <t>Antall klager etter avslag på sykehjemsplass</t>
  </si>
  <si>
    <t xml:space="preserve"> Antall vedtak omgjort av bydelen som følge av klage</t>
  </si>
  <si>
    <t>Sum antall vedtak omgjort som følge av klage</t>
  </si>
  <si>
    <t>Ny tabell 2009</t>
  </si>
  <si>
    <t>Antall klager etter avslag på sykehjems-plass</t>
  </si>
  <si>
    <t>3-2-F Alternativt tilbud til personer som har fått avslag på søknad om langtidsopphold i sykehjem</t>
  </si>
  <si>
    <t>Herav antall som har fått andre tilbud (spesifiser under)</t>
  </si>
  <si>
    <t>Sum antall personer som har fått alternativt tilbud</t>
  </si>
  <si>
    <t>Herav antall som har fått vedtak om kun praktisk bistand</t>
  </si>
  <si>
    <t>1) Noen personer har fått flere enn et alternativt tilbud. Disse blir regnet med flere ganger.</t>
  </si>
  <si>
    <t>Saksbehandlingstid fra mottatt klage til nytt vedtak er fattet i bydelen</t>
  </si>
  <si>
    <t>Gjennomsnitt 2013</t>
  </si>
  <si>
    <t>Gjennomsnitt for bydeler som har registrert saksbehandlingstid</t>
  </si>
  <si>
    <t xml:space="preserve">Gjennomsnitt 2013 </t>
  </si>
  <si>
    <t>Antall beboere som har avsluttet opphold (korttids) i sykehjem hittil i år</t>
  </si>
  <si>
    <t>Antall beboere som har avsluttet opphold (langtids) i sykehjem hittil i år</t>
  </si>
  <si>
    <t>Antall liggedøgn totalt for alle beboere som har avsluttet sitt langtids-opphold hittil i år 2)</t>
  </si>
  <si>
    <t>Antall liggedøgn totalt for alle beboere som har avsluttet sitt korttids-opphold hittil i år 2)</t>
  </si>
  <si>
    <t>Gjennomsnittlig antall liggedøgn per beboer (langtid) 2)</t>
  </si>
  <si>
    <t>Gjennomsnittlig antall liggedøgn per beboer (korttid) 2)</t>
  </si>
  <si>
    <t>SUM totalt</t>
  </si>
  <si>
    <t>Tabell 3-4 - A - Egenbetaling for heldøgnsplasser i eldreomsorgsinstitusjoner som bydelen disponerer</t>
  </si>
  <si>
    <t>Tabell 3-4 - B1 - HMS i pleie- og omsorgssektoren - internkontroll i helse- og sosialtjenesten</t>
  </si>
  <si>
    <t>I hele 1000 kroner</t>
  </si>
  <si>
    <t>I hele kroner</t>
  </si>
  <si>
    <t>Internkontroll i 2006</t>
  </si>
  <si>
    <t>Internkontroll i 2007</t>
  </si>
  <si>
    <t>Internkontroll i 2008</t>
  </si>
  <si>
    <t>Internkontroll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</si>
  <si>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</si>
  <si>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</si>
  <si>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</si>
  <si>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</si>
  <si>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</si>
  <si>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</si>
  <si>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</si>
  <si>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Har bydelen etablert et skriftlig system for intern-kontroll i sosial- og helsetjenesten?</t>
  </si>
  <si>
    <t>Når ble dette systemet sist revidert?</t>
  </si>
  <si>
    <t>Ja</t>
  </si>
  <si>
    <t>06</t>
  </si>
  <si>
    <t>nov 07</t>
  </si>
  <si>
    <t>ja</t>
  </si>
  <si>
    <t>12/2006</t>
  </si>
  <si>
    <t>10/2007</t>
  </si>
  <si>
    <t>09/06</t>
  </si>
  <si>
    <t>JA</t>
  </si>
  <si>
    <t>04/03</t>
  </si>
  <si>
    <t>11/06</t>
  </si>
  <si>
    <t>08/07</t>
  </si>
  <si>
    <t>Delvis</t>
  </si>
  <si>
    <t>0</t>
  </si>
  <si>
    <t>?</t>
  </si>
  <si>
    <t>05/2005</t>
  </si>
  <si>
    <t>12/07</t>
  </si>
  <si>
    <t>07/07</t>
  </si>
  <si>
    <t>06/05</t>
  </si>
  <si>
    <t>8/2006</t>
  </si>
  <si>
    <t>02/07</t>
  </si>
  <si>
    <t>05/06</t>
  </si>
  <si>
    <t>05/07</t>
  </si>
  <si>
    <t>06/06</t>
  </si>
  <si>
    <t>01/2007</t>
  </si>
  <si>
    <t>Nei</t>
  </si>
  <si>
    <t xml:space="preserve">SUM </t>
  </si>
  <si>
    <t xml:space="preserve"> - </t>
  </si>
  <si>
    <t>SUM i 2009</t>
  </si>
  <si>
    <t>SUM i 2008</t>
  </si>
  <si>
    <t>SUM i 2007</t>
  </si>
  <si>
    <t>Antall "Ja"</t>
  </si>
  <si>
    <t>SUM i 2006</t>
  </si>
  <si>
    <t>SUM i 2005</t>
  </si>
  <si>
    <t>SUM i 2004</t>
  </si>
  <si>
    <t>Tabell 3-7 -  Brukerundersøkelse og kvalitetsmåling i hjemmetjenesten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</si>
  <si>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</si>
  <si>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</si>
  <si>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</si>
  <si>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</si>
  <si>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</si>
  <si>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 xml:space="preserve">  Personer med individuell alarm i egen bolig </t>
  </si>
  <si>
    <t>Sum pr 31.12.13</t>
  </si>
  <si>
    <t>Antall søknader om bolig omsorg +, overf. fra forrige år</t>
  </si>
  <si>
    <t>Antall søknader om bolig omsrog+ i år</t>
  </si>
  <si>
    <t>Antall innvilgede søknader om bolig omsorg+</t>
  </si>
  <si>
    <t>Antall avslåtte søknader om bolg omsorg+</t>
  </si>
  <si>
    <t>Antall klager etter avslag på bolig i Omsorg+ i år som fortsatt er under behandling i bydelen</t>
  </si>
  <si>
    <t>Antall klager etter avslag på bolig i Omsorg+ i år som fortsatt er under behandling hos Oslo klagenemd</t>
  </si>
  <si>
    <t>Tabell 3 -10 - A -  Personer med utviklingshemming registrert i bydelen (som bydelen har øk. ansvar for) pr. 31.12</t>
  </si>
  <si>
    <t>Antall totalt</t>
  </si>
  <si>
    <t>Herav antall med vedtak</t>
  </si>
  <si>
    <t>0-15 år</t>
  </si>
  <si>
    <t>16-49 år</t>
  </si>
  <si>
    <t>50 år og over</t>
  </si>
  <si>
    <t>SUM 2008</t>
  </si>
  <si>
    <t>SUM 2007</t>
  </si>
  <si>
    <t>SUM 2006</t>
  </si>
  <si>
    <t>SUM 2005</t>
  </si>
  <si>
    <t>SUM 2004</t>
  </si>
  <si>
    <t>Tabell 3 -11 - A -  Boforhold for utviklingshemmede pr. 31.12.</t>
  </si>
  <si>
    <t>Antall personer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</si>
  <si>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</si>
  <si>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</si>
  <si>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</si>
  <si>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</si>
  <si>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</si>
  <si>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</si>
  <si>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</si>
  <si>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</si>
  <si>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</si>
  <si>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</si>
  <si>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</si>
  <si>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</si>
  <si>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</si>
  <si>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</si>
  <si>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</si>
  <si>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Sum 2007</t>
  </si>
  <si>
    <t>Tabell 3 -14 - A1 -  Eldresentre - personell og årsverk pr. 31.12.</t>
  </si>
  <si>
    <t>Tabell 3 -14 - A2 -  Eldresentre - brukere pr. 31.12.</t>
  </si>
  <si>
    <t>Antall årsverk</t>
  </si>
  <si>
    <t>Brukere</t>
  </si>
  <si>
    <t>Brukere pr. senter</t>
  </si>
  <si>
    <t>Inngått driftsavtale</t>
  </si>
  <si>
    <t>Fast ansatte</t>
  </si>
  <si>
    <t>Frivillige</t>
  </si>
  <si>
    <t>Sum årsverk</t>
  </si>
  <si>
    <t>Antall hjemler</t>
  </si>
  <si>
    <t>Antall registrerte brukere</t>
  </si>
  <si>
    <t>Gjennom-snittlig antall brukere pr. årsverk - fast ansatte</t>
  </si>
  <si>
    <t>Gjennomsnittlig antall brukere pr. årsverk- faste og frivillige</t>
  </si>
  <si>
    <t>Antall registrerte brukere totalt</t>
  </si>
  <si>
    <t>Brukerandel   1)</t>
  </si>
  <si>
    <t>Avvik fra bygjennom-snittet</t>
  </si>
  <si>
    <t>Senter 1</t>
  </si>
  <si>
    <t>Senter 2</t>
  </si>
  <si>
    <t>Senter 3</t>
  </si>
  <si>
    <t>Senter 4</t>
  </si>
  <si>
    <t>Senter 5</t>
  </si>
  <si>
    <t>Senter 6</t>
  </si>
  <si>
    <t>SUM pr. 31.12.09</t>
  </si>
  <si>
    <t>SUM pr. 31.12.08</t>
  </si>
  <si>
    <t>SUM pr. 31.12.07</t>
  </si>
  <si>
    <t>1) Antall brukere i % av antall innbyggere ≥ 67 år</t>
  </si>
  <si>
    <t>Sum 2013</t>
  </si>
  <si>
    <t>3-14-C ORGANISERING AV SENIORVEILEDERTJENESTE I BYDELEN</t>
  </si>
  <si>
    <t>Er ikke etablert</t>
  </si>
  <si>
    <t>Er tilknyttet eldre-senteret</t>
  </si>
  <si>
    <t>Er tilknyttet hjemmetjenesten</t>
  </si>
  <si>
    <t>Tabell 3-2-E-1 Saksbehandlingstid - klager etter avslag på søknad om sykehjemsplass i år</t>
  </si>
  <si>
    <t>Saksbehandlingstid fra mottatt klage til saken er avgjort hos Fylkesmannen</t>
  </si>
  <si>
    <t>Tabell 3 -2 - B -  Saksbehandlingstider i pleie- og omsorgssektoren - institusjonstjenesten - hittil i år</t>
  </si>
  <si>
    <t>Gjennomsnitt  pr. 3. tertial 2013</t>
  </si>
  <si>
    <t>Gjennomsnitt pr. 2. tertial 2013</t>
  </si>
  <si>
    <t>Gjennomsnitt pr. 1. tertial 2013</t>
  </si>
  <si>
    <t>Tabell 3 - 5 - B - A2 - Antall vedtakstimer i hjemmtjenesten - hittil i år</t>
  </si>
  <si>
    <t>SUM pr 1. tertial 2013</t>
  </si>
  <si>
    <t>*)  Inkluderer brukere som har vedtak om bolig til pleie- og omsorgsformål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</si>
  <si>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</si>
  <si>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</si>
  <si>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</si>
  <si>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</si>
  <si>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</si>
  <si>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Sum over 67 år</t>
  </si>
  <si>
    <t>Antall klager som er anket videre til Fylkes-mannen</t>
  </si>
  <si>
    <t>Antall vedtak omgjort av Fylkes-mannen som følge av klage</t>
  </si>
  <si>
    <t>Antall klager etter avslag på sykehjems-plass i år som fortsatt er under behandling i bydelen</t>
  </si>
  <si>
    <t>Antall klager etter avslag på sykehjems-plass i år som fortsatt er under behandling hos Fylkes-mannen</t>
  </si>
  <si>
    <t>Antall personer som har fått endelig avslag på søknad om langtids-opphold i sykehjem</t>
  </si>
  <si>
    <t xml:space="preserve">Herav antall som har fått vedtak om kun hjemme-sykepleie </t>
  </si>
  <si>
    <t>Herav antall som har fått vedtak om både praktisk bistand og hjemme-sykepleie</t>
  </si>
  <si>
    <t>Opphold i plass for for lindrende behand-ling</t>
  </si>
  <si>
    <t>Langtids-opphold -  for-sterket  (psykiatri, rus)</t>
  </si>
  <si>
    <t>Langtids-opphold for-sterket - annet</t>
  </si>
  <si>
    <t>Langtids-opphold -  spesial (særskilt inngåtte kontrakter om enkelt-kjøp)</t>
  </si>
  <si>
    <t>Langtids-opphold i alders-hjem</t>
  </si>
  <si>
    <t>Opphold i barne og av-lastnings-bolig</t>
  </si>
  <si>
    <t>Dag-opphold  - gerica-tjenesten dag-re-habilitering 1)</t>
  </si>
  <si>
    <t>Herav gerica-tjeneste Dag-senter for fysisk funksjons-hemmede</t>
  </si>
  <si>
    <t>Dag-opphold  - gerica-tjenesten dag-rehabili-tering 1)</t>
  </si>
  <si>
    <t>Antall søknader om sykehjems-plass, overf. fra forrige år</t>
  </si>
  <si>
    <t>Antall søknader om sykehjems-plass i år</t>
  </si>
  <si>
    <t>Antall innvilgede søknader om sykehjems-plass</t>
  </si>
  <si>
    <t>Antall avslåtte søknader om sykehjems-plass</t>
  </si>
  <si>
    <t xml:space="preserve">Herav antall som har fått vedtak om plass i dagopphold i institusjon (vedtak hjemlet i Lov om helse-tjenesten i kommunene) </t>
  </si>
  <si>
    <t>Herav antall som har fått vedak om tids-begrenset opphold i syke-hjem</t>
  </si>
  <si>
    <t>Herav antall som har fått vedtak om plass i dagsenter (ikke lov-hjemlet vedtak)</t>
  </si>
  <si>
    <t>Sum antall personer som har fått alter-nativt tilbud 1)</t>
  </si>
  <si>
    <t>Funk-sjons-hem-mede</t>
  </si>
  <si>
    <t>Ut-viklings-hem-mede</t>
  </si>
  <si>
    <t>SUM 1. kvartal 2014</t>
  </si>
  <si>
    <t>xxxxx</t>
  </si>
  <si>
    <t>SUM pr. 1. kvartal 2014</t>
  </si>
  <si>
    <t>Gjennomsnitt 1. kvartal 2014</t>
  </si>
  <si>
    <t>Budsjett 2014</t>
  </si>
  <si>
    <t xml:space="preserve">FO1 Helse, sosial og nærmiljø </t>
  </si>
  <si>
    <t>FO2B Oppvekst</t>
  </si>
  <si>
    <t>FO2B:
- herav barnevern</t>
  </si>
  <si>
    <t>FO2B:
- herav aktivitets-tiltak og skole-helsetjen.</t>
  </si>
  <si>
    <t>FO3 Pleie og omsorg</t>
  </si>
  <si>
    <t>FO4 Øko- nomisk sosial-hjelp og KVP</t>
  </si>
  <si>
    <t>Gamle Oslo</t>
  </si>
  <si>
    <t>Grünerløkka</t>
  </si>
  <si>
    <t>Sagene</t>
  </si>
  <si>
    <t>St.Hanshaugen</t>
  </si>
  <si>
    <t>Frogner</t>
  </si>
  <si>
    <t>Ullern</t>
  </si>
  <si>
    <t>Vestre Aker</t>
  </si>
  <si>
    <t>Nordre Aker</t>
  </si>
  <si>
    <t>Bjerke</t>
  </si>
  <si>
    <t>Grorud</t>
  </si>
  <si>
    <t>Stovner</t>
  </si>
  <si>
    <t>Alna</t>
  </si>
  <si>
    <t>Østensjø</t>
  </si>
  <si>
    <t>Nordstrand</t>
  </si>
  <si>
    <t>Søndre Nordstrand</t>
  </si>
  <si>
    <t>*</t>
  </si>
  <si>
    <t xml:space="preserve">Kriteriefordelingen for FO2A Barnehager er dokumentert i tab. 2.5 og 3.4. </t>
  </si>
  <si>
    <t>Tabell 3.2 Kostnadsnøkler fordelt på funksjonsområder for 2014   *</t>
  </si>
  <si>
    <t>Gjennomsnitt  pr. 1. kvartal 2014</t>
  </si>
  <si>
    <t>SUM 2. tertial 2014</t>
  </si>
  <si>
    <t>Gjennomsnitt  pr. 2. tertial 2014</t>
  </si>
  <si>
    <t>SUM pr. 2. tertial 2014</t>
  </si>
  <si>
    <t>Gjennomsnitt 2. tertial 2014</t>
  </si>
  <si>
    <t>SUM 2 . tertial 2014</t>
  </si>
  <si>
    <t>SUM 3. tertial 2014</t>
  </si>
  <si>
    <t>Tabell 3 - 5 - A -  Brukere av hjemmetjenester pr. 31.12.   *)</t>
  </si>
  <si>
    <t>Tabell 3 - 5 - B -  Sum brukere av hjemmetjenester pr. 31.12. - antall med private tjenesteyter   *)</t>
  </si>
  <si>
    <t>Andel brukere som har valgt privat leverandør</t>
  </si>
  <si>
    <t>Gjennomsnitt  pr. 3. tertial 2014</t>
  </si>
  <si>
    <t>Gjennomsnitt 3. tertial 2014</t>
  </si>
  <si>
    <t>SUM 2014</t>
  </si>
  <si>
    <t>Tabell 3 - 1 - D1 og D2 - Beboere i utenbys sykehjem og øvrige institusjonsplasser pr. 31.12.</t>
  </si>
  <si>
    <t>Tabell 3 - 2  - A4 -  Tid på venteliste for sykehjemsplass pr. 31.12. - venter i andre institusjoner</t>
  </si>
  <si>
    <t>Tabell 3 - 2  - A5 -  Tid på venteliste for sykehjemsplass pr. 31.12. - venter i korttidsplass i sykehjem   1)</t>
  </si>
  <si>
    <t>Tabell 3 - 2  - A6 -  Tid på venteliste for sykehjemsplass pr. 31.12. - sum alle kategorier</t>
  </si>
  <si>
    <t>Tabell 3 - 2  - A7 -  Tid på venteliste for plass ved et bestemt sykehjem ("Fritt sykehjemsvalg") pr. 31.12.</t>
  </si>
  <si>
    <t>Sum hele 2014</t>
  </si>
  <si>
    <t>Ant. saker som ikke er beh. av andre årsaker (dødfall mm)</t>
  </si>
  <si>
    <t>Antall søknader, overf. fra forrige år</t>
  </si>
  <si>
    <t>Antall søknader i år</t>
  </si>
  <si>
    <t>Antall innvilgede søknader *)</t>
  </si>
  <si>
    <t>Antall avslåtte søknader om plass etter sambogarantien</t>
  </si>
  <si>
    <t>Tabell 3-2-D-1  - Søknader og avslag om plass etter sambogarantien</t>
  </si>
  <si>
    <t>Antall klager etter avslag på sykehjemsplass i år som er trukket eller avsluttet fordi de ikke lenger er aktuelle</t>
  </si>
  <si>
    <t xml:space="preserve">Gjennomsnitt 2014 </t>
  </si>
  <si>
    <t>SUM pr. 3. tertial 2014</t>
  </si>
  <si>
    <t>00/00</t>
  </si>
  <si>
    <t>12/14</t>
  </si>
  <si>
    <t>12/2014</t>
  </si>
  <si>
    <t>08/14</t>
  </si>
  <si>
    <t>06/2014</t>
  </si>
  <si>
    <t>10/14</t>
  </si>
  <si>
    <t>2012</t>
  </si>
  <si>
    <t>03/13</t>
  </si>
  <si>
    <t>fortløpende</t>
  </si>
  <si>
    <t>09/14</t>
  </si>
  <si>
    <t>Tabell 3-6 - A -  Andel brukere av hjemmetjenester pr. 31.12. av antall innbyggere i samme aldersgruppe.   *)</t>
  </si>
  <si>
    <t>06/14</t>
  </si>
  <si>
    <t>04/2014</t>
  </si>
  <si>
    <t>05/14</t>
  </si>
  <si>
    <t>5/14</t>
  </si>
  <si>
    <t xml:space="preserve">Brukerundersøkelse i hjemmesykepleien </t>
  </si>
  <si>
    <t xml:space="preserve">Brukerundersøkelse i praktisk bistand </t>
  </si>
  <si>
    <t xml:space="preserve">  Personer med individuell bærbar alarm til inne- og utebruk med GPS</t>
  </si>
  <si>
    <t>Sum pr 31.12.14</t>
  </si>
  <si>
    <t>xxxx</t>
  </si>
  <si>
    <t>Tabell 3 -9 - A1 -  Beboere med vedtak om bolig til pleie og omsorgsformål - sum alle aldersgrupper - pr. 31.12.  *)</t>
  </si>
  <si>
    <t>Tabell 3 -9 - A2 -  Beboere med vedtak om bolig til pleie og omsorgsformål - antall 0 - 17 år - pr. 31.12.  *)</t>
  </si>
  <si>
    <t>Tabell 3 -9 - A3 -  Beboere med vedtak om bolig til pleie og omsorgsformål - antall 18 - 49 år - pr. 31.12.  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</si>
  <si>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</si>
  <si>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</si>
  <si>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</si>
  <si>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Tabell 3 -9 - A7 -  Beboere med vedtak om bolig til pleie og omsorgsformål - antall 80 - 84 år - pr. 31.12.  *)</t>
  </si>
  <si>
    <t>Tabell 3 -9 - A8 -  Beboere med vedtak om bolig til pleie og omsorgsformål - antall 85 - 89 år - pr. 31.12.  *)</t>
  </si>
  <si>
    <t>Tabell 3 -9 - A9 -  Beboere med vedtak om bolig til pleie og omsorgsformål - antall ≥ 90 år - pr. 31.12.  *)</t>
  </si>
  <si>
    <t>Antall saker som av andre årsaker ikke er beh. (dødsfall mm)</t>
  </si>
  <si>
    <t xml:space="preserve">  </t>
  </si>
  <si>
    <t>Sum 2014</t>
  </si>
  <si>
    <t xml:space="preserve">Tabell 3 -9 -B - Søknader og avslag på søknad om bolig i Omsorg+ </t>
  </si>
  <si>
    <t>Antall klager etter avslag på Omsorg+ i år som er trukket eller avsluttet fordi de ikke lenger er aktuelle</t>
  </si>
  <si>
    <t xml:space="preserve">Tabell 3-9-C Klager etter avslag på søknad om Omsorg+ </t>
  </si>
  <si>
    <t>x</t>
  </si>
  <si>
    <t>Sum pr 31.12.2014</t>
  </si>
  <si>
    <t>Bydel Søndre Nordstrand 1)</t>
  </si>
  <si>
    <t>1) Seniorveileder er tilknyttet rehabiliteringstjenesten</t>
  </si>
  <si>
    <t xml:space="preserve">Årsverk </t>
  </si>
  <si>
    <t>Tabell 3 -1 - B - A1 - Beboere i institusjon som bydelen betaler for - pr. 31.12.  - Aldersfordeling - sum kvinner og menn</t>
  </si>
  <si>
    <t>Tabell 3 -1 - B - A2 - Beboere i institusjon som bydelen betaler for - pr. 31.12.  - Aldersfordeling - sum menn</t>
  </si>
  <si>
    <t xml:space="preserve">Tabell 3 -1 - B - A3 - Beboere i institusjon som bydelen betaler for - pr. 31.12.  - Aldersfordeling - sum kvinner </t>
  </si>
  <si>
    <t>Tabell 3 -1 - B - A4 - Aldersfordeling for beboere i sykehjem pr. 31.12.  - Sum kvinner og menn</t>
  </si>
  <si>
    <t>Tabell 3 -1 - B - A5 - Aldersfordeling for beboere i aldershjem pr. 31.12.  - Sum kvinner og menn</t>
  </si>
  <si>
    <t>Tabell 3 -1 - B - A6 - Aldersfordeling for beboere i boform m/heldøgns pleie og omsorg pr. 31.12.  - Sum kvinner og menn</t>
  </si>
  <si>
    <t>Tabell 3 -1 - B - A7 - Aldersfordeling for beboere i barneboliger og avlastningsboliger pr. 31.12.  - Sum kvinner og menn</t>
  </si>
  <si>
    <t>Tabell 3 -1 - B - A8 - Aldersfordeling for beboere med vedtak om korttidsopphold pr. 31.12.  - Sum kvinner og menn</t>
  </si>
  <si>
    <t>Tabell 3 -1 - B - A9 - Aldersfordeling for beboere i skjermet plass for demente pr. 31.12.  - Sum kvinner og menn</t>
  </si>
  <si>
    <t>04/14</t>
  </si>
  <si>
    <t>3-8-B TRYGGHETSALARMER PR. 31.12.</t>
  </si>
  <si>
    <t>Ikke publisert i trykt utgave 2013 og 2014</t>
  </si>
  <si>
    <t>Inngåtte driftsavtaler -  Nei - betyr ofte kommunal tjeneste der det ikke inngås driftsavtaler.</t>
  </si>
  <si>
    <t xml:space="preserve">    </t>
  </si>
  <si>
    <t>Tabell 02.07. Kriteriebefolkningen i bydelene etter alder per 1.1.2015*</t>
  </si>
  <si>
    <t>* I aldersgruppene over 66 år er institusjonsbeboere i andre bydeler og kommuner tilbakeført til den bydelen som betaler for dem. (Herav 103 utenbys bosatte institusjonsbeboere)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</si>
</sst>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64" formatCode="0.0&quot; &quot;%"/>
    <numFmt numFmtId="165" formatCode="0&quot; &quot;%"/>
    <numFmt numFmtId="166" formatCode="0.0"/>
    <numFmt numFmtId="167" formatCode="&quot; &quot;#,##0&quot; &quot;;&quot; (&quot;#,##0&quot;)&quot;;&quot; -&quot;00&quot; &quot;;&quot; &quot;@&quot; &quot;"/>
    <numFmt numFmtId="168" formatCode="0.00&quot; &quot;%"/>
    <numFmt numFmtId="169" formatCode="#,##0.000"/>
    <numFmt numFmtId="170" formatCode="&quot; &quot;#,##0.00&quot; &quot;;&quot; (&quot;#,##0.00&quot;)&quot;;&quot; -&quot;00&quot; &quot;;&quot; &quot;@&quot; &quot;"/>
    <numFmt numFmtId="171" formatCode="#,##0.0"/>
    <numFmt numFmtId="172" formatCode="0%"/>
    <numFmt numFmtId="173" formatCode="_(* #,##0.00_);_(* \(#,##0.00\);_(* &quot;-&quot;??_);_(@_)"/>
    <numFmt numFmtId="174" formatCode="d/m/yy"/>
    <numFmt numFmtId="175" formatCode="#,##0;&quot;-&quot;#,##0"/>
  </numFmts>
  <fonts count="4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color rgb="FFFF0000"/>
      <name val="Arial"/>
      <family val="2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2"/>
      <name val="Arial"/>
      <family val="2"/>
    </font>
    <font>
      <sz val="8.5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rgb="FFC00000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2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440">
    <xf numFmtId="0" fontId="0" fillId="0" borderId="0"/>
    <xf numFmtId="17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2" borderId="0" applyNumberFormat="0" applyFont="0" applyBorder="0" applyAlignment="0" applyProtection="0"/>
    <xf numFmtId="0" fontId="8" fillId="0" borderId="0" applyNumberFormat="0" applyFont="0" applyBorder="0" applyProtection="0"/>
    <xf numFmtId="165" fontId="8" fillId="0" borderId="0" applyFont="0" applyFill="0" applyBorder="0" applyAlignment="0" applyProtection="0"/>
    <xf numFmtId="0" fontId="9" fillId="0" borderId="0" applyNumberFormat="0" applyBorder="0" applyProtection="0"/>
    <xf numFmtId="0" fontId="20" fillId="0" borderId="0"/>
    <xf numFmtId="170" fontId="8" fillId="0" borderId="0" applyFont="0" applyFill="0" applyBorder="0" applyAlignment="0" applyProtection="0"/>
    <xf numFmtId="0" fontId="7" fillId="0" borderId="0"/>
    <xf numFmtId="0" fontId="24" fillId="0" borderId="0"/>
    <xf numFmtId="9" fontId="24" fillId="0" borderId="0" applyFont="0" applyFill="0" applyBorder="0" applyAlignment="0" applyProtection="0"/>
    <xf numFmtId="0" fontId="19" fillId="0" borderId="0"/>
    <xf numFmtId="17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0" fillId="0" borderId="0"/>
    <xf numFmtId="172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4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9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9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43" fontId="2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4" fillId="0" borderId="0"/>
    <xf numFmtId="9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9" fillId="0" borderId="0" applyNumberFormat="0" applyBorder="0" applyProtection="0"/>
    <xf numFmtId="175" fontId="8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0" fillId="0" borderId="0"/>
    <xf numFmtId="0" fontId="2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/>
    <xf numFmtId="0" fontId="20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0" fillId="0" borderId="0" applyFont="0" applyFill="0" applyBorder="0" applyAlignment="0" applyProtection="0"/>
  </cellStyleXfs>
  <cellXfs count="1672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wrapText="1"/>
    </xf>
    <xf numFmtId="3" fontId="10" fillId="0" borderId="13" xfId="0" applyNumberFormat="1" applyFont="1" applyBorder="1"/>
    <xf numFmtId="3" fontId="10" fillId="0" borderId="14" xfId="0" applyNumberFormat="1" applyFont="1" applyBorder="1"/>
    <xf numFmtId="3" fontId="10" fillId="0" borderId="15" xfId="0" applyNumberFormat="1" applyFont="1" applyBorder="1"/>
    <xf numFmtId="164" fontId="10" fillId="0" borderId="0" xfId="2" applyNumberFormat="1" applyFont="1"/>
    <xf numFmtId="3" fontId="10" fillId="0" borderId="0" xfId="0" applyNumberFormat="1" applyFont="1"/>
    <xf numFmtId="0" fontId="10" fillId="0" borderId="17" xfId="0" applyFont="1" applyFill="1" applyBorder="1" applyAlignment="1">
      <alignment horizontal="center"/>
    </xf>
    <xf numFmtId="0" fontId="10" fillId="0" borderId="18" xfId="0" applyFont="1" applyFill="1" applyBorder="1" applyAlignment="1">
      <alignment wrapText="1"/>
    </xf>
    <xf numFmtId="3" fontId="10" fillId="0" borderId="17" xfId="0" applyNumberFormat="1" applyFont="1" applyBorder="1"/>
    <xf numFmtId="3" fontId="10" fillId="0" borderId="19" xfId="0" applyNumberFormat="1" applyFont="1" applyBorder="1"/>
    <xf numFmtId="3" fontId="10" fillId="0" borderId="20" xfId="0" applyNumberFormat="1" applyFont="1" applyBorder="1"/>
    <xf numFmtId="0" fontId="10" fillId="0" borderId="21" xfId="2" applyNumberFormat="1" applyFont="1" applyBorder="1"/>
    <xf numFmtId="0" fontId="10" fillId="0" borderId="13" xfId="0" applyFont="1" applyFill="1" applyBorder="1" applyAlignment="1">
      <alignment horizontal="center"/>
    </xf>
    <xf numFmtId="0" fontId="10" fillId="0" borderId="22" xfId="0" applyFont="1" applyFill="1" applyBorder="1" applyAlignment="1">
      <alignment wrapText="1"/>
    </xf>
    <xf numFmtId="0" fontId="10" fillId="0" borderId="23" xfId="0" applyFont="1" applyFill="1" applyBorder="1" applyAlignment="1">
      <alignment horizontal="center"/>
    </xf>
    <xf numFmtId="0" fontId="10" fillId="0" borderId="24" xfId="0" applyFont="1" applyFill="1" applyBorder="1" applyAlignment="1">
      <alignment wrapText="1"/>
    </xf>
    <xf numFmtId="3" fontId="10" fillId="0" borderId="25" xfId="0" applyNumberFormat="1" applyFont="1" applyBorder="1"/>
    <xf numFmtId="0" fontId="10" fillId="0" borderId="27" xfId="2" applyNumberFormat="1" applyFont="1" applyBorder="1"/>
    <xf numFmtId="0" fontId="14" fillId="0" borderId="0" xfId="0" applyFont="1"/>
    <xf numFmtId="0" fontId="14" fillId="0" borderId="13" xfId="0" applyFont="1" applyBorder="1"/>
    <xf numFmtId="0" fontId="14" fillId="0" borderId="15" xfId="0" applyFont="1" applyBorder="1"/>
    <xf numFmtId="0" fontId="14" fillId="0" borderId="32" xfId="0" applyFont="1" applyBorder="1"/>
    <xf numFmtId="0" fontId="10" fillId="0" borderId="0" xfId="0" applyFont="1" applyFill="1" applyAlignment="1">
      <alignment horizontal="left" vertical="center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167" fontId="10" fillId="0" borderId="29" xfId="1" applyNumberFormat="1" applyFont="1" applyBorder="1"/>
    <xf numFmtId="3" fontId="10" fillId="0" borderId="0" xfId="0" applyNumberFormat="1" applyFont="1" applyFill="1"/>
    <xf numFmtId="167" fontId="10" fillId="0" borderId="19" xfId="1" applyNumberFormat="1" applyFont="1" applyBorder="1"/>
    <xf numFmtId="3" fontId="10" fillId="0" borderId="36" xfId="0" applyNumberFormat="1" applyFont="1" applyBorder="1"/>
    <xf numFmtId="0" fontId="14" fillId="0" borderId="0" xfId="0" applyFont="1" applyFill="1"/>
    <xf numFmtId="0" fontId="14" fillId="0" borderId="0" xfId="0" applyFont="1" applyAlignment="1">
      <alignment horizontal="center"/>
    </xf>
    <xf numFmtId="167" fontId="10" fillId="0" borderId="25" xfId="1" applyNumberFormat="1" applyFont="1" applyBorder="1"/>
    <xf numFmtId="0" fontId="14" fillId="0" borderId="43" xfId="0" applyFont="1" applyBorder="1" applyAlignment="1">
      <alignment horizontal="center" wrapText="1"/>
    </xf>
    <xf numFmtId="164" fontId="10" fillId="0" borderId="30" xfId="2" applyNumberFormat="1" applyFont="1" applyBorder="1"/>
    <xf numFmtId="164" fontId="10" fillId="0" borderId="33" xfId="2" applyNumberFormat="1" applyFont="1" applyBorder="1"/>
    <xf numFmtId="164" fontId="10" fillId="0" borderId="42" xfId="2" applyNumberFormat="1" applyFont="1" applyBorder="1"/>
    <xf numFmtId="0" fontId="14" fillId="0" borderId="0" xfId="0" applyFont="1" applyFill="1" applyAlignment="1">
      <alignment wrapText="1"/>
    </xf>
    <xf numFmtId="0" fontId="10" fillId="4" borderId="0" xfId="0" applyFont="1" applyFill="1" applyAlignment="1"/>
    <xf numFmtId="0" fontId="10" fillId="4" borderId="0" xfId="0" applyFont="1" applyFill="1"/>
    <xf numFmtId="0" fontId="15" fillId="0" borderId="0" xfId="0" applyFont="1" applyAlignment="1">
      <alignment horizontal="left"/>
    </xf>
    <xf numFmtId="0" fontId="15" fillId="0" borderId="0" xfId="0" applyFont="1"/>
    <xf numFmtId="0" fontId="10" fillId="5" borderId="0" xfId="0" applyFont="1" applyFill="1" applyAlignment="1">
      <alignment horizontal="left"/>
    </xf>
    <xf numFmtId="0" fontId="10" fillId="5" borderId="0" xfId="0" applyFont="1" applyFill="1"/>
    <xf numFmtId="0" fontId="16" fillId="5" borderId="0" xfId="0" applyFont="1" applyFill="1"/>
    <xf numFmtId="0" fontId="10" fillId="0" borderId="0" xfId="0" applyFont="1" applyFill="1" applyAlignment="1">
      <alignment horizontal="left"/>
    </xf>
    <xf numFmtId="3" fontId="10" fillId="0" borderId="17" xfId="0" applyNumberFormat="1" applyFont="1" applyFill="1" applyBorder="1"/>
    <xf numFmtId="3" fontId="10" fillId="0" borderId="19" xfId="0" applyNumberFormat="1" applyFont="1" applyFill="1" applyBorder="1"/>
    <xf numFmtId="3" fontId="14" fillId="0" borderId="0" xfId="0" applyNumberFormat="1" applyFont="1"/>
    <xf numFmtId="165" fontId="10" fillId="0" borderId="0" xfId="2" applyFont="1"/>
    <xf numFmtId="0" fontId="10" fillId="0" borderId="3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2" xfId="0" applyFont="1" applyBorder="1"/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54" xfId="0" applyFont="1" applyBorder="1" applyAlignment="1">
      <alignment horizontal="center" wrapText="1"/>
    </xf>
    <xf numFmtId="0" fontId="10" fillId="0" borderId="0" xfId="0" applyFont="1" applyFill="1" applyAlignment="1"/>
    <xf numFmtId="0" fontId="14" fillId="0" borderId="55" xfId="0" applyFont="1" applyBorder="1" applyAlignment="1">
      <alignment horizontal="center" wrapText="1"/>
    </xf>
    <xf numFmtId="3" fontId="10" fillId="0" borderId="33" xfId="0" applyNumberFormat="1" applyFont="1" applyBorder="1"/>
    <xf numFmtId="3" fontId="14" fillId="0" borderId="15" xfId="0" applyNumberFormat="1" applyFont="1" applyBorder="1"/>
    <xf numFmtId="167" fontId="10" fillId="0" borderId="11" xfId="1" applyNumberFormat="1" applyFont="1" applyBorder="1"/>
    <xf numFmtId="167" fontId="14" fillId="0" borderId="28" xfId="1" applyNumberFormat="1" applyFont="1" applyBorder="1"/>
    <xf numFmtId="167" fontId="10" fillId="0" borderId="17" xfId="1" applyNumberFormat="1" applyFont="1" applyBorder="1"/>
    <xf numFmtId="167" fontId="14" fillId="0" borderId="20" xfId="1" applyNumberFormat="1" applyFont="1" applyBorder="1"/>
    <xf numFmtId="167" fontId="10" fillId="0" borderId="23" xfId="1" applyNumberFormat="1" applyFont="1" applyBorder="1"/>
    <xf numFmtId="167" fontId="14" fillId="0" borderId="26" xfId="1" applyNumberFormat="1" applyFont="1" applyBorder="1"/>
    <xf numFmtId="167" fontId="10" fillId="0" borderId="0" xfId="1" applyNumberFormat="1" applyFont="1"/>
    <xf numFmtId="0" fontId="14" fillId="0" borderId="57" xfId="0" applyFont="1" applyBorder="1" applyAlignment="1">
      <alignment horizontal="center" wrapText="1"/>
    </xf>
    <xf numFmtId="1" fontId="10" fillId="0" borderId="17" xfId="0" applyNumberFormat="1" applyFont="1" applyBorder="1"/>
    <xf numFmtId="169" fontId="0" fillId="0" borderId="0" xfId="0" applyNumberFormat="1"/>
    <xf numFmtId="0" fontId="10" fillId="0" borderId="20" xfId="0" applyFont="1" applyFill="1" applyBorder="1" applyAlignment="1">
      <alignment wrapText="1"/>
    </xf>
    <xf numFmtId="0" fontId="10" fillId="0" borderId="15" xfId="0" applyFont="1" applyFill="1" applyBorder="1" applyAlignment="1">
      <alignment wrapText="1"/>
    </xf>
    <xf numFmtId="3" fontId="14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3" fontId="10" fillId="0" borderId="60" xfId="0" applyNumberFormat="1" applyFont="1" applyBorder="1"/>
    <xf numFmtId="3" fontId="10" fillId="0" borderId="61" xfId="0" applyNumberFormat="1" applyFont="1" applyBorder="1"/>
    <xf numFmtId="3" fontId="10" fillId="0" borderId="63" xfId="0" applyNumberFormat="1" applyFont="1" applyBorder="1"/>
    <xf numFmtId="3" fontId="10" fillId="0" borderId="64" xfId="0" applyNumberFormat="1" applyFont="1" applyBorder="1"/>
    <xf numFmtId="3" fontId="10" fillId="0" borderId="65" xfId="0" applyNumberFormat="1" applyFont="1" applyBorder="1"/>
    <xf numFmtId="3" fontId="10" fillId="0" borderId="67" xfId="0" applyNumberFormat="1" applyFont="1" applyBorder="1"/>
    <xf numFmtId="3" fontId="10" fillId="0" borderId="68" xfId="0" applyNumberFormat="1" applyFont="1" applyBorder="1"/>
    <xf numFmtId="0" fontId="22" fillId="0" borderId="0" xfId="0" applyFont="1"/>
    <xf numFmtId="0" fontId="22" fillId="5" borderId="0" xfId="0" applyFont="1" applyFill="1"/>
    <xf numFmtId="0" fontId="22" fillId="0" borderId="0" xfId="0" applyFont="1" applyAlignment="1">
      <alignment horizontal="left" vertical="center"/>
    </xf>
    <xf numFmtId="165" fontId="10" fillId="0" borderId="60" xfId="2" applyFont="1" applyBorder="1"/>
    <xf numFmtId="165" fontId="10" fillId="0" borderId="61" xfId="2" applyFont="1" applyBorder="1"/>
    <xf numFmtId="165" fontId="10" fillId="0" borderId="62" xfId="2" applyFont="1" applyBorder="1"/>
    <xf numFmtId="165" fontId="10" fillId="0" borderId="63" xfId="2" applyFont="1" applyBorder="1"/>
    <xf numFmtId="165" fontId="10" fillId="0" borderId="64" xfId="2" applyFont="1" applyBorder="1"/>
    <xf numFmtId="165" fontId="10" fillId="0" borderId="65" xfId="2" applyFont="1" applyBorder="1"/>
    <xf numFmtId="0" fontId="14" fillId="0" borderId="73" xfId="0" applyFont="1" applyBorder="1" applyAlignment="1">
      <alignment horizontal="center"/>
    </xf>
    <xf numFmtId="0" fontId="14" fillId="0" borderId="93" xfId="0" applyFont="1" applyFill="1" applyBorder="1" applyAlignment="1">
      <alignment wrapText="1"/>
    </xf>
    <xf numFmtId="0" fontId="14" fillId="0" borderId="94" xfId="0" applyFont="1" applyBorder="1"/>
    <xf numFmtId="0" fontId="14" fillId="0" borderId="74" xfId="0" applyFont="1" applyBorder="1"/>
    <xf numFmtId="0" fontId="14" fillId="0" borderId="93" xfId="0" applyFont="1" applyBorder="1"/>
    <xf numFmtId="0" fontId="14" fillId="0" borderId="69" xfId="0" applyFont="1" applyBorder="1"/>
    <xf numFmtId="0" fontId="14" fillId="0" borderId="95" xfId="0" applyFont="1" applyBorder="1" applyAlignment="1">
      <alignment horizontal="center"/>
    </xf>
    <xf numFmtId="0" fontId="14" fillId="0" borderId="97" xfId="0" applyFont="1" applyBorder="1" applyAlignment="1">
      <alignment horizontal="center"/>
    </xf>
    <xf numFmtId="0" fontId="14" fillId="0" borderId="100" xfId="0" applyFont="1" applyBorder="1"/>
    <xf numFmtId="0" fontId="10" fillId="0" borderId="98" xfId="0" applyFont="1" applyBorder="1"/>
    <xf numFmtId="0" fontId="14" fillId="0" borderId="81" xfId="0" applyFont="1" applyFill="1" applyBorder="1" applyAlignment="1">
      <alignment wrapText="1"/>
    </xf>
    <xf numFmtId="0" fontId="14" fillId="0" borderId="104" xfId="0" applyFont="1" applyBorder="1"/>
    <xf numFmtId="0" fontId="14" fillId="0" borderId="108" xfId="0" applyFont="1" applyBorder="1" applyAlignment="1">
      <alignment horizontal="center" wrapText="1"/>
    </xf>
    <xf numFmtId="0" fontId="14" fillId="0" borderId="109" xfId="0" applyFont="1" applyBorder="1" applyAlignment="1">
      <alignment horizontal="center" wrapText="1"/>
    </xf>
    <xf numFmtId="0" fontId="14" fillId="0" borderId="109" xfId="0" applyFont="1" applyBorder="1" applyAlignment="1"/>
    <xf numFmtId="0" fontId="14" fillId="0" borderId="111" xfId="0" applyFont="1" applyBorder="1" applyAlignment="1"/>
    <xf numFmtId="0" fontId="14" fillId="0" borderId="112" xfId="0" applyFont="1" applyBorder="1" applyAlignment="1">
      <alignment horizontal="center" wrapText="1"/>
    </xf>
    <xf numFmtId="0" fontId="14" fillId="0" borderId="113" xfId="0" applyFont="1" applyBorder="1" applyAlignment="1">
      <alignment horizontal="center" wrapText="1"/>
    </xf>
    <xf numFmtId="0" fontId="10" fillId="0" borderId="114" xfId="0" applyFont="1" applyFill="1" applyBorder="1" applyAlignment="1">
      <alignment horizontal="center"/>
    </xf>
    <xf numFmtId="0" fontId="10" fillId="0" borderId="76" xfId="0" applyFont="1" applyFill="1" applyBorder="1" applyAlignment="1">
      <alignment horizontal="center"/>
    </xf>
    <xf numFmtId="0" fontId="10" fillId="0" borderId="95" xfId="0" applyFont="1" applyFill="1" applyBorder="1" applyAlignment="1">
      <alignment horizontal="center"/>
    </xf>
    <xf numFmtId="0" fontId="10" fillId="0" borderId="78" xfId="0" applyFont="1" applyFill="1" applyBorder="1" applyAlignment="1">
      <alignment horizontal="center"/>
    </xf>
    <xf numFmtId="0" fontId="10" fillId="0" borderId="82" xfId="0" applyFont="1" applyFill="1" applyBorder="1" applyAlignment="1">
      <alignment wrapText="1"/>
    </xf>
    <xf numFmtId="0" fontId="10" fillId="0" borderId="73" xfId="0" applyFont="1" applyBorder="1" applyAlignment="1">
      <alignment horizontal="center"/>
    </xf>
    <xf numFmtId="0" fontId="10" fillId="0" borderId="97" xfId="0" applyFont="1" applyBorder="1" applyAlignment="1">
      <alignment horizontal="center"/>
    </xf>
    <xf numFmtId="0" fontId="14" fillId="0" borderId="128" xfId="0" applyFont="1" applyBorder="1" applyAlignment="1">
      <alignment horizontal="center" wrapText="1"/>
    </xf>
    <xf numFmtId="0" fontId="14" fillId="0" borderId="129" xfId="0" applyFont="1" applyBorder="1" applyAlignment="1">
      <alignment horizontal="center" wrapText="1"/>
    </xf>
    <xf numFmtId="0" fontId="10" fillId="0" borderId="123" xfId="0" applyFont="1" applyFill="1" applyBorder="1" applyAlignment="1">
      <alignment horizontal="center"/>
    </xf>
    <xf numFmtId="167" fontId="10" fillId="0" borderId="60" xfId="1" applyNumberFormat="1" applyFont="1" applyBorder="1"/>
    <xf numFmtId="167" fontId="10" fillId="0" borderId="65" xfId="1" applyNumberFormat="1" applyFont="1" applyBorder="1"/>
    <xf numFmtId="167" fontId="10" fillId="0" borderId="67" xfId="1" applyNumberFormat="1" applyFont="1" applyBorder="1"/>
    <xf numFmtId="167" fontId="10" fillId="0" borderId="68" xfId="1" applyNumberFormat="1" applyFont="1" applyBorder="1"/>
    <xf numFmtId="0" fontId="10" fillId="0" borderId="0" xfId="0" applyFont="1" applyBorder="1"/>
    <xf numFmtId="0" fontId="14" fillId="0" borderId="133" xfId="0" applyFont="1" applyBorder="1" applyAlignment="1">
      <alignment horizontal="center" wrapText="1"/>
    </xf>
    <xf numFmtId="0" fontId="10" fillId="0" borderId="61" xfId="0" applyFont="1" applyBorder="1" applyAlignment="1">
      <alignment horizontal="center"/>
    </xf>
    <xf numFmtId="0" fontId="10" fillId="0" borderId="66" xfId="0" applyFont="1" applyBorder="1" applyAlignment="1">
      <alignment horizontal="center"/>
    </xf>
    <xf numFmtId="0" fontId="14" fillId="0" borderId="135" xfId="0" applyFont="1" applyBorder="1" applyAlignment="1">
      <alignment horizontal="center" wrapText="1"/>
    </xf>
    <xf numFmtId="0" fontId="14" fillId="0" borderId="137" xfId="0" applyFont="1" applyBorder="1" applyAlignment="1">
      <alignment horizontal="center" wrapText="1"/>
    </xf>
    <xf numFmtId="0" fontId="25" fillId="0" borderId="0" xfId="0" applyFont="1"/>
    <xf numFmtId="0" fontId="14" fillId="0" borderId="0" xfId="0" applyFont="1" applyAlignment="1">
      <alignment horizontal="center" wrapText="1"/>
    </xf>
    <xf numFmtId="0" fontId="10" fillId="0" borderId="16" xfId="2" applyNumberFormat="1" applyFont="1" applyBorder="1"/>
    <xf numFmtId="0" fontId="14" fillId="0" borderId="97" xfId="0" applyFont="1" applyBorder="1" applyAlignment="1">
      <alignment horizontal="center" wrapText="1"/>
    </xf>
    <xf numFmtId="0" fontId="14" fillId="0" borderId="105" xfId="0" applyFont="1" applyBorder="1" applyAlignment="1">
      <alignment horizontal="center" wrapText="1"/>
    </xf>
    <xf numFmtId="0" fontId="14" fillId="0" borderId="138" xfId="0" applyFont="1" applyBorder="1" applyAlignment="1">
      <alignment horizontal="center" wrapText="1"/>
    </xf>
    <xf numFmtId="0" fontId="10" fillId="0" borderId="131" xfId="2" applyNumberFormat="1" applyFont="1" applyBorder="1"/>
    <xf numFmtId="0" fontId="10" fillId="0" borderId="132" xfId="2" applyNumberFormat="1" applyFont="1" applyBorder="1"/>
    <xf numFmtId="0" fontId="0" fillId="0" borderId="0" xfId="0" applyFont="1"/>
    <xf numFmtId="0" fontId="14" fillId="0" borderId="130" xfId="0" applyFont="1" applyBorder="1" applyAlignment="1">
      <alignment horizontal="center" wrapText="1"/>
    </xf>
    <xf numFmtId="0" fontId="10" fillId="0" borderId="35" xfId="0" applyFont="1" applyFill="1" applyBorder="1" applyAlignment="1">
      <alignment wrapText="1"/>
    </xf>
    <xf numFmtId="3" fontId="10" fillId="0" borderId="34" xfId="0" applyNumberFormat="1" applyFont="1" applyBorder="1"/>
    <xf numFmtId="3" fontId="10" fillId="0" borderId="35" xfId="0" applyNumberFormat="1" applyFont="1" applyBorder="1"/>
    <xf numFmtId="0" fontId="11" fillId="0" borderId="0" xfId="0" applyFont="1" applyFill="1" applyBorder="1" applyAlignment="1">
      <alignment vertical="center"/>
    </xf>
    <xf numFmtId="0" fontId="14" fillId="0" borderId="145" xfId="0" applyFont="1" applyBorder="1" applyAlignment="1">
      <alignment horizontal="center" wrapText="1"/>
    </xf>
    <xf numFmtId="167" fontId="14" fillId="0" borderId="146" xfId="1" applyNumberFormat="1" applyFont="1" applyBorder="1" applyAlignment="1">
      <alignment horizontal="center" wrapText="1"/>
    </xf>
    <xf numFmtId="167" fontId="14" fillId="0" borderId="144" xfId="1" applyNumberFormat="1" applyFont="1" applyBorder="1" applyAlignment="1">
      <alignment horizontal="center" wrapText="1"/>
    </xf>
    <xf numFmtId="167" fontId="14" fillId="0" borderId="147" xfId="1" applyNumberFormat="1" applyFont="1" applyBorder="1" applyAlignment="1">
      <alignment horizontal="center" wrapText="1"/>
    </xf>
    <xf numFmtId="167" fontId="14" fillId="0" borderId="148" xfId="1" applyNumberFormat="1" applyFont="1" applyBorder="1" applyAlignment="1">
      <alignment horizontal="center" wrapText="1"/>
    </xf>
    <xf numFmtId="167" fontId="14" fillId="0" borderId="149" xfId="1" applyNumberFormat="1" applyFont="1" applyBorder="1" applyAlignment="1">
      <alignment horizontal="center" wrapText="1"/>
    </xf>
    <xf numFmtId="165" fontId="10" fillId="0" borderId="118" xfId="2" applyFont="1" applyBorder="1"/>
    <xf numFmtId="165" fontId="10" fillId="0" borderId="119" xfId="2" applyFont="1" applyBorder="1"/>
    <xf numFmtId="165" fontId="10" fillId="0" borderId="120" xfId="2" applyFont="1" applyBorder="1"/>
    <xf numFmtId="0" fontId="10" fillId="0" borderId="105" xfId="0" applyFont="1" applyFill="1" applyBorder="1" applyAlignment="1">
      <alignment wrapText="1"/>
    </xf>
    <xf numFmtId="3" fontId="10" fillId="0" borderId="99" xfId="0" applyNumberFormat="1" applyFont="1" applyBorder="1"/>
    <xf numFmtId="3" fontId="10" fillId="0" borderId="100" xfId="0" applyNumberFormat="1" applyFont="1" applyBorder="1"/>
    <xf numFmtId="0" fontId="10" fillId="0" borderId="100" xfId="0" applyFont="1" applyBorder="1"/>
    <xf numFmtId="0" fontId="10" fillId="0" borderId="99" xfId="0" applyFont="1" applyBorder="1"/>
    <xf numFmtId="0" fontId="10" fillId="0" borderId="106" xfId="0" applyFont="1" applyBorder="1"/>
    <xf numFmtId="0" fontId="14" fillId="0" borderId="153" xfId="0" applyFont="1" applyBorder="1" applyAlignment="1">
      <alignment horizontal="center" wrapText="1"/>
    </xf>
    <xf numFmtId="0" fontId="10" fillId="0" borderId="157" xfId="1" applyNumberFormat="1" applyFont="1" applyBorder="1"/>
    <xf numFmtId="0" fontId="14" fillId="0" borderId="108" xfId="0" applyFont="1" applyBorder="1" applyAlignment="1">
      <alignment horizontal="left" vertical="center"/>
    </xf>
    <xf numFmtId="0" fontId="14" fillId="0" borderId="62" xfId="0" applyFont="1" applyFill="1" applyBorder="1" applyAlignment="1">
      <alignment wrapText="1"/>
    </xf>
    <xf numFmtId="3" fontId="14" fillId="0" borderId="62" xfId="0" applyNumberFormat="1" applyFont="1" applyBorder="1"/>
    <xf numFmtId="3" fontId="14" fillId="0" borderId="63" xfId="0" applyNumberFormat="1" applyFont="1" applyBorder="1"/>
    <xf numFmtId="0" fontId="10" fillId="0" borderId="67" xfId="0" applyFont="1" applyFill="1" applyBorder="1" applyAlignment="1">
      <alignment wrapText="1"/>
    </xf>
    <xf numFmtId="0" fontId="26" fillId="0" borderId="0" xfId="0" applyFont="1" applyBorder="1"/>
    <xf numFmtId="0" fontId="14" fillId="0" borderId="0" xfId="0" applyFont="1" applyBorder="1" applyAlignment="1">
      <alignment horizontal="center" wrapText="1"/>
    </xf>
    <xf numFmtId="0" fontId="10" fillId="0" borderId="60" xfId="0" applyFont="1" applyFill="1" applyBorder="1" applyAlignment="1">
      <alignment wrapText="1"/>
    </xf>
    <xf numFmtId="0" fontId="10" fillId="0" borderId="64" xfId="0" applyFont="1" applyBorder="1" applyAlignment="1">
      <alignment horizontal="center"/>
    </xf>
    <xf numFmtId="167" fontId="10" fillId="0" borderId="99" xfId="1" applyNumberFormat="1" applyFont="1" applyBorder="1"/>
    <xf numFmtId="167" fontId="10" fillId="0" borderId="107" xfId="1" applyNumberFormat="1" applyFont="1" applyBorder="1"/>
    <xf numFmtId="0" fontId="10" fillId="0" borderId="95" xfId="0" applyFont="1" applyBorder="1" applyAlignment="1">
      <alignment horizontal="center"/>
    </xf>
    <xf numFmtId="0" fontId="10" fillId="0" borderId="98" xfId="0" applyFont="1" applyFill="1" applyBorder="1" applyAlignment="1">
      <alignment wrapText="1"/>
    </xf>
    <xf numFmtId="3" fontId="10" fillId="0" borderId="98" xfId="0" applyNumberFormat="1" applyFont="1" applyBorder="1"/>
    <xf numFmtId="0" fontId="10" fillId="0" borderId="122" xfId="0" applyFont="1" applyBorder="1"/>
    <xf numFmtId="0" fontId="10" fillId="0" borderId="13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167" fontId="14" fillId="0" borderId="62" xfId="1" applyNumberFormat="1" applyFont="1" applyBorder="1"/>
    <xf numFmtId="167" fontId="14" fillId="0" borderId="63" xfId="1" applyNumberFormat="1" applyFont="1" applyBorder="1"/>
    <xf numFmtId="0" fontId="14" fillId="0" borderId="66" xfId="0" applyFont="1" applyBorder="1" applyAlignment="1">
      <alignment horizontal="center"/>
    </xf>
    <xf numFmtId="0" fontId="14" fillId="0" borderId="62" xfId="0" applyFont="1" applyBorder="1"/>
    <xf numFmtId="0" fontId="14" fillId="0" borderId="64" xfId="0" applyFont="1" applyBorder="1" applyAlignment="1">
      <alignment horizontal="center"/>
    </xf>
    <xf numFmtId="0" fontId="10" fillId="0" borderId="60" xfId="0" applyFont="1" applyBorder="1"/>
    <xf numFmtId="166" fontId="10" fillId="0" borderId="60" xfId="0" applyNumberFormat="1" applyFont="1" applyBorder="1" applyAlignment="1">
      <alignment horizontal="center"/>
    </xf>
    <xf numFmtId="166" fontId="14" fillId="0" borderId="166" xfId="0" applyNumberFormat="1" applyFont="1" applyBorder="1" applyAlignment="1">
      <alignment horizontal="center"/>
    </xf>
    <xf numFmtId="167" fontId="10" fillId="0" borderId="100" xfId="1" applyNumberFormat="1" applyFont="1" applyBorder="1"/>
    <xf numFmtId="167" fontId="10" fillId="0" borderId="98" xfId="1" applyNumberFormat="1" applyFont="1" applyBorder="1"/>
    <xf numFmtId="167" fontId="10" fillId="0" borderId="13" xfId="1" applyNumberFormat="1" applyFont="1" applyBorder="1"/>
    <xf numFmtId="167" fontId="10" fillId="0" borderId="14" xfId="1" applyNumberFormat="1" applyFont="1" applyBorder="1"/>
    <xf numFmtId="167" fontId="10" fillId="0" borderId="15" xfId="1" applyNumberFormat="1" applyFont="1" applyBorder="1"/>
    <xf numFmtId="167" fontId="10" fillId="0" borderId="104" xfId="1" applyNumberFormat="1" applyFont="1" applyBorder="1"/>
    <xf numFmtId="0" fontId="10" fillId="0" borderId="93" xfId="0" applyFont="1" applyFill="1" applyBorder="1" applyAlignment="1">
      <alignment wrapText="1"/>
    </xf>
    <xf numFmtId="167" fontId="10" fillId="0" borderId="94" xfId="1" applyNumberFormat="1" applyFont="1" applyBorder="1"/>
    <xf numFmtId="167" fontId="10" fillId="0" borderId="74" xfId="1" applyNumberFormat="1" applyFont="1" applyBorder="1"/>
    <xf numFmtId="167" fontId="10" fillId="0" borderId="93" xfId="1" applyNumberFormat="1" applyFont="1" applyBorder="1"/>
    <xf numFmtId="167" fontId="10" fillId="0" borderId="75" xfId="1" applyNumberFormat="1" applyFont="1" applyBorder="1"/>
    <xf numFmtId="0" fontId="10" fillId="0" borderId="78" xfId="0" applyFont="1" applyBorder="1" applyAlignment="1">
      <alignment horizontal="center"/>
    </xf>
    <xf numFmtId="0" fontId="10" fillId="0" borderId="125" xfId="0" applyFont="1" applyFill="1" applyBorder="1" applyAlignment="1">
      <alignment wrapText="1"/>
    </xf>
    <xf numFmtId="167" fontId="10" fillId="0" borderId="126" xfId="1" applyNumberFormat="1" applyFont="1" applyBorder="1"/>
    <xf numFmtId="167" fontId="10" fillId="0" borderId="79" xfId="1" applyNumberFormat="1" applyFont="1" applyBorder="1"/>
    <xf numFmtId="167" fontId="10" fillId="0" borderId="125" xfId="1" applyNumberFormat="1" applyFont="1" applyBorder="1"/>
    <xf numFmtId="167" fontId="10" fillId="0" borderId="80" xfId="1" applyNumberFormat="1" applyFont="1" applyBorder="1"/>
    <xf numFmtId="0" fontId="10" fillId="0" borderId="76" xfId="0" applyFont="1" applyBorder="1" applyAlignment="1">
      <alignment horizontal="center"/>
    </xf>
    <xf numFmtId="167" fontId="10" fillId="0" borderId="20" xfId="1" applyNumberFormat="1" applyFont="1" applyBorder="1"/>
    <xf numFmtId="167" fontId="10" fillId="0" borderId="77" xfId="1" applyNumberFormat="1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96" xfId="0" applyFont="1" applyBorder="1"/>
    <xf numFmtId="0" fontId="10" fillId="0" borderId="101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/>
    <xf numFmtId="0" fontId="10" fillId="0" borderId="32" xfId="0" applyFont="1" applyBorder="1"/>
    <xf numFmtId="0" fontId="10" fillId="0" borderId="104" xfId="0" applyFont="1" applyBorder="1"/>
    <xf numFmtId="0" fontId="10" fillId="0" borderId="107" xfId="0" applyFont="1" applyBorder="1"/>
    <xf numFmtId="3" fontId="10" fillId="0" borderId="68" xfId="0" applyNumberFormat="1" applyFont="1" applyBorder="1" applyAlignment="1">
      <alignment horizontal="right"/>
    </xf>
    <xf numFmtId="0" fontId="10" fillId="0" borderId="86" xfId="0" applyFont="1" applyBorder="1" applyAlignment="1">
      <alignment horizontal="right"/>
    </xf>
    <xf numFmtId="0" fontId="10" fillId="0" borderId="87" xfId="0" applyFont="1" applyBorder="1" applyAlignment="1">
      <alignment horizontal="right"/>
    </xf>
    <xf numFmtId="0" fontId="10" fillId="0" borderId="88" xfId="0" applyFont="1" applyBorder="1" applyAlignment="1">
      <alignment horizontal="right"/>
    </xf>
    <xf numFmtId="0" fontId="10" fillId="0" borderId="167" xfId="0" applyFont="1" applyBorder="1" applyAlignment="1">
      <alignment horizontal="right"/>
    </xf>
    <xf numFmtId="0" fontId="10" fillId="0" borderId="71" xfId="0" applyFont="1" applyBorder="1" applyAlignment="1">
      <alignment horizontal="right"/>
    </xf>
    <xf numFmtId="0" fontId="10" fillId="0" borderId="168" xfId="0" applyFont="1" applyBorder="1" applyAlignment="1">
      <alignment horizontal="right"/>
    </xf>
    <xf numFmtId="3" fontId="10" fillId="0" borderId="169" xfId="0" applyNumberFormat="1" applyFont="1" applyBorder="1" applyAlignment="1">
      <alignment horizontal="right"/>
    </xf>
    <xf numFmtId="3" fontId="10" fillId="0" borderId="170" xfId="0" applyNumberFormat="1" applyFont="1" applyBorder="1" applyAlignment="1">
      <alignment horizontal="right"/>
    </xf>
    <xf numFmtId="3" fontId="10" fillId="0" borderId="171" xfId="0" applyNumberFormat="1" applyFont="1" applyBorder="1" applyAlignment="1">
      <alignment horizontal="right"/>
    </xf>
    <xf numFmtId="0" fontId="10" fillId="0" borderId="67" xfId="0" applyFont="1" applyBorder="1"/>
    <xf numFmtId="0" fontId="10" fillId="0" borderId="173" xfId="0" applyFont="1" applyBorder="1" applyAlignment="1">
      <alignment horizontal="center"/>
    </xf>
    <xf numFmtId="0" fontId="10" fillId="0" borderId="166" xfId="0" applyFont="1" applyFill="1" applyBorder="1" applyAlignment="1">
      <alignment wrapText="1"/>
    </xf>
    <xf numFmtId="3" fontId="10" fillId="0" borderId="166" xfId="0" applyNumberFormat="1" applyFont="1" applyBorder="1"/>
    <xf numFmtId="166" fontId="10" fillId="0" borderId="65" xfId="0" applyNumberFormat="1" applyFont="1" applyBorder="1" applyAlignment="1">
      <alignment horizontal="center"/>
    </xf>
    <xf numFmtId="166" fontId="10" fillId="0" borderId="67" xfId="0" applyNumberFormat="1" applyFont="1" applyBorder="1" applyAlignment="1">
      <alignment horizontal="center"/>
    </xf>
    <xf numFmtId="166" fontId="10" fillId="0" borderId="68" xfId="0" applyNumberFormat="1" applyFont="1" applyBorder="1" applyAlignment="1">
      <alignment horizontal="center"/>
    </xf>
    <xf numFmtId="166" fontId="14" fillId="0" borderId="174" xfId="0" applyNumberFormat="1" applyFont="1" applyBorder="1" applyAlignment="1">
      <alignment horizontal="center"/>
    </xf>
    <xf numFmtId="0" fontId="10" fillId="0" borderId="66" xfId="0" applyFont="1" applyBorder="1"/>
    <xf numFmtId="0" fontId="10" fillId="2" borderId="0" xfId="0" applyFont="1" applyFill="1" applyAlignment="1"/>
    <xf numFmtId="0" fontId="10" fillId="2" borderId="0" xfId="0" applyFont="1" applyFill="1"/>
    <xf numFmtId="0" fontId="14" fillId="0" borderId="175" xfId="0" applyFont="1" applyBorder="1" applyAlignment="1">
      <alignment horizontal="center" wrapText="1"/>
    </xf>
    <xf numFmtId="0" fontId="14" fillId="0" borderId="165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3" fontId="10" fillId="0" borderId="176" xfId="0" applyNumberFormat="1" applyFont="1" applyBorder="1" applyAlignment="1">
      <alignment horizontal="right"/>
    </xf>
    <xf numFmtId="3" fontId="10" fillId="0" borderId="15" xfId="2" applyNumberFormat="1" applyFont="1" applyBorder="1" applyAlignment="1">
      <alignment horizontal="right"/>
    </xf>
    <xf numFmtId="3" fontId="10" fillId="0" borderId="44" xfId="0" applyNumberFormat="1" applyFont="1" applyFill="1" applyBorder="1" applyAlignment="1">
      <alignment horizontal="right"/>
    </xf>
    <xf numFmtId="3" fontId="10" fillId="0" borderId="44" xfId="0" applyNumberFormat="1" applyFont="1" applyBorder="1" applyAlignment="1">
      <alignment horizontal="right"/>
    </xf>
    <xf numFmtId="3" fontId="10" fillId="0" borderId="177" xfId="0" applyNumberFormat="1" applyFont="1" applyBorder="1" applyAlignment="1">
      <alignment horizontal="right"/>
    </xf>
    <xf numFmtId="3" fontId="10" fillId="0" borderId="52" xfId="2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52" xfId="0" applyNumberFormat="1" applyFont="1" applyBorder="1" applyAlignment="1">
      <alignment horizontal="right"/>
    </xf>
    <xf numFmtId="0" fontId="10" fillId="0" borderId="35" xfId="0" applyFont="1" applyBorder="1"/>
    <xf numFmtId="3" fontId="10" fillId="0" borderId="34" xfId="0" applyNumberFormat="1" applyFont="1" applyBorder="1" applyAlignment="1">
      <alignment horizontal="right"/>
    </xf>
    <xf numFmtId="3" fontId="10" fillId="0" borderId="35" xfId="0" applyNumberFormat="1" applyFont="1" applyBorder="1" applyAlignment="1">
      <alignment horizontal="right"/>
    </xf>
    <xf numFmtId="3" fontId="10" fillId="0" borderId="34" xfId="0" applyNumberFormat="1" applyFont="1" applyBorder="1" applyAlignment="1">
      <alignment horizontal="center"/>
    </xf>
    <xf numFmtId="3" fontId="10" fillId="0" borderId="35" xfId="0" applyNumberFormat="1" applyFont="1" applyBorder="1" applyAlignment="1">
      <alignment horizontal="center"/>
    </xf>
    <xf numFmtId="3" fontId="14" fillId="0" borderId="62" xfId="0" applyNumberFormat="1" applyFont="1" applyBorder="1" applyAlignment="1">
      <alignment horizontal="right"/>
    </xf>
    <xf numFmtId="3" fontId="14" fillId="0" borderId="63" xfId="0" applyNumberFormat="1" applyFont="1" applyBorder="1" applyAlignment="1">
      <alignment horizontal="right"/>
    </xf>
    <xf numFmtId="3" fontId="10" fillId="0" borderId="67" xfId="0" applyNumberFormat="1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29" fillId="0" borderId="0" xfId="0" applyFont="1"/>
    <xf numFmtId="0" fontId="14" fillId="0" borderId="150" xfId="0" applyFont="1" applyBorder="1" applyAlignment="1">
      <alignment horizontal="center"/>
    </xf>
    <xf numFmtId="0" fontId="19" fillId="0" borderId="61" xfId="0" applyFont="1" applyBorder="1" applyAlignment="1" applyProtection="1">
      <alignment horizontal="right"/>
    </xf>
    <xf numFmtId="0" fontId="19" fillId="0" borderId="64" xfId="0" applyFont="1" applyBorder="1" applyAlignment="1" applyProtection="1">
      <alignment horizontal="right"/>
    </xf>
    <xf numFmtId="0" fontId="19" fillId="0" borderId="66" xfId="0" applyFont="1" applyBorder="1" applyAlignment="1" applyProtection="1">
      <alignment horizontal="right"/>
    </xf>
    <xf numFmtId="0" fontId="30" fillId="0" borderId="0" xfId="0" applyFont="1"/>
    <xf numFmtId="0" fontId="10" fillId="0" borderId="182" xfId="0" applyFont="1" applyBorder="1" applyAlignment="1">
      <alignment horizontal="center"/>
    </xf>
    <xf numFmtId="0" fontId="10" fillId="0" borderId="183" xfId="0" applyFont="1" applyBorder="1" applyAlignment="1">
      <alignment horizontal="center"/>
    </xf>
    <xf numFmtId="0" fontId="10" fillId="0" borderId="184" xfId="0" applyFont="1" applyBorder="1" applyAlignment="1">
      <alignment horizontal="center"/>
    </xf>
    <xf numFmtId="0" fontId="0" fillId="0" borderId="149" xfId="0" applyBorder="1"/>
    <xf numFmtId="0" fontId="10" fillId="0" borderId="186" xfId="0" applyFont="1" applyFill="1" applyBorder="1" applyAlignment="1">
      <alignment wrapText="1"/>
    </xf>
    <xf numFmtId="3" fontId="10" fillId="0" borderId="73" xfId="0" applyNumberFormat="1" applyFont="1" applyFill="1" applyBorder="1"/>
    <xf numFmtId="3" fontId="10" fillId="0" borderId="74" xfId="0" applyNumberFormat="1" applyFont="1" applyFill="1" applyBorder="1"/>
    <xf numFmtId="3" fontId="10" fillId="0" borderId="75" xfId="0" applyNumberFormat="1" applyFont="1" applyFill="1" applyBorder="1"/>
    <xf numFmtId="3" fontId="10" fillId="0" borderId="58" xfId="0" applyNumberFormat="1" applyFont="1" applyFill="1" applyBorder="1"/>
    <xf numFmtId="3" fontId="10" fillId="0" borderId="29" xfId="0" applyNumberFormat="1" applyFont="1" applyFill="1" applyBorder="1"/>
    <xf numFmtId="171" fontId="10" fillId="0" borderId="28" xfId="0" applyNumberFormat="1" applyFont="1" applyBorder="1"/>
    <xf numFmtId="3" fontId="10" fillId="0" borderId="1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0" fillId="0" borderId="28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76" xfId="0" applyNumberFormat="1" applyFont="1" applyFill="1" applyBorder="1"/>
    <xf numFmtId="3" fontId="10" fillId="0" borderId="77" xfId="0" applyNumberFormat="1" applyFont="1" applyFill="1" applyBorder="1"/>
    <xf numFmtId="3" fontId="10" fillId="0" borderId="48" xfId="0" applyNumberFormat="1" applyFont="1" applyFill="1" applyBorder="1"/>
    <xf numFmtId="171" fontId="10" fillId="0" borderId="20" xfId="0" applyNumberFormat="1" applyFont="1" applyFill="1" applyBorder="1"/>
    <xf numFmtId="3" fontId="10" fillId="0" borderId="17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50" xfId="0" applyNumberFormat="1" applyFont="1" applyFill="1" applyBorder="1"/>
    <xf numFmtId="171" fontId="10" fillId="0" borderId="26" xfId="0" applyNumberFormat="1" applyFont="1" applyBorder="1"/>
    <xf numFmtId="3" fontId="10" fillId="0" borderId="23" xfId="0" applyNumberFormat="1" applyFont="1" applyBorder="1" applyAlignment="1">
      <alignment horizontal="center"/>
    </xf>
    <xf numFmtId="3" fontId="10" fillId="0" borderId="25" xfId="0" applyNumberFormat="1" applyFont="1" applyBorder="1" applyAlignment="1">
      <alignment horizontal="center"/>
    </xf>
    <xf numFmtId="3" fontId="10" fillId="0" borderId="26" xfId="0" applyNumberFormat="1" applyFont="1" applyBorder="1" applyAlignment="1">
      <alignment horizontal="center"/>
    </xf>
    <xf numFmtId="3" fontId="10" fillId="0" borderId="24" xfId="0" applyNumberFormat="1" applyFont="1" applyBorder="1" applyAlignment="1">
      <alignment horizontal="center"/>
    </xf>
    <xf numFmtId="0" fontId="14" fillId="0" borderId="7" xfId="0" applyFont="1" applyFill="1" applyBorder="1" applyAlignment="1">
      <alignment wrapText="1"/>
    </xf>
    <xf numFmtId="3" fontId="14" fillId="0" borderId="8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3" fontId="10" fillId="0" borderId="13" xfId="0" applyNumberFormat="1" applyFont="1" applyFill="1" applyBorder="1"/>
    <xf numFmtId="3" fontId="10" fillId="0" borderId="32" xfId="0" applyNumberFormat="1" applyFont="1" applyBorder="1"/>
    <xf numFmtId="3" fontId="10" fillId="0" borderId="0" xfId="0" applyNumberFormat="1" applyFont="1" applyBorder="1" applyAlignment="1">
      <alignment horizontal="center"/>
    </xf>
    <xf numFmtId="3" fontId="10" fillId="0" borderId="188" xfId="0" applyNumberFormat="1" applyFont="1" applyBorder="1"/>
    <xf numFmtId="165" fontId="14" fillId="0" borderId="62" xfId="2" applyFont="1" applyBorder="1"/>
    <xf numFmtId="165" fontId="14" fillId="0" borderId="63" xfId="2" applyFont="1" applyBorder="1"/>
    <xf numFmtId="165" fontId="10" fillId="0" borderId="67" xfId="2" applyFont="1" applyBorder="1"/>
    <xf numFmtId="165" fontId="10" fillId="0" borderId="68" xfId="2" applyFont="1" applyBorder="1"/>
    <xf numFmtId="0" fontId="10" fillId="0" borderId="65" xfId="0" applyFont="1" applyBorder="1"/>
    <xf numFmtId="0" fontId="10" fillId="0" borderId="68" xfId="0" applyFont="1" applyBorder="1"/>
    <xf numFmtId="0" fontId="19" fillId="0" borderId="60" xfId="0" applyFont="1" applyBorder="1" applyAlignment="1" applyProtection="1">
      <alignment horizontal="right"/>
    </xf>
    <xf numFmtId="0" fontId="28" fillId="0" borderId="0" xfId="0" applyFont="1" applyFill="1" applyBorder="1" applyAlignment="1"/>
    <xf numFmtId="0" fontId="14" fillId="0" borderId="191" xfId="0" applyFont="1" applyBorder="1"/>
    <xf numFmtId="1" fontId="14" fillId="0" borderId="175" xfId="0" applyNumberFormat="1" applyFont="1" applyBorder="1"/>
    <xf numFmtId="0" fontId="14" fillId="0" borderId="193" xfId="0" applyFont="1" applyBorder="1"/>
    <xf numFmtId="0" fontId="14" fillId="0" borderId="5" xfId="0" applyFont="1" applyBorder="1"/>
    <xf numFmtId="0" fontId="14" fillId="0" borderId="194" xfId="0" applyFont="1" applyBorder="1" applyAlignment="1">
      <alignment horizontal="center" wrapText="1"/>
    </xf>
    <xf numFmtId="0" fontId="14" fillId="0" borderId="57" xfId="0" applyFont="1" applyBorder="1" applyAlignment="1">
      <alignment horizontal="center"/>
    </xf>
    <xf numFmtId="0" fontId="19" fillId="0" borderId="62" xfId="0" applyFont="1" applyBorder="1" applyAlignment="1" applyProtection="1">
      <alignment horizontal="right"/>
    </xf>
    <xf numFmtId="1" fontId="10" fillId="0" borderId="63" xfId="0" applyNumberFormat="1" applyFont="1" applyBorder="1"/>
    <xf numFmtId="1" fontId="10" fillId="0" borderId="65" xfId="0" applyNumberFormat="1" applyFont="1" applyBorder="1"/>
    <xf numFmtId="0" fontId="14" fillId="0" borderId="56" xfId="0" applyFont="1" applyBorder="1" applyAlignment="1">
      <alignment horizontal="center" wrapText="1"/>
    </xf>
    <xf numFmtId="0" fontId="14" fillId="0" borderId="158" xfId="0" applyFont="1" applyBorder="1" applyAlignment="1">
      <alignment horizontal="center" wrapText="1"/>
    </xf>
    <xf numFmtId="1" fontId="10" fillId="0" borderId="30" xfId="0" applyNumberFormat="1" applyFont="1" applyBorder="1"/>
    <xf numFmtId="1" fontId="10" fillId="0" borderId="33" xfId="0" applyNumberFormat="1" applyFont="1" applyBorder="1"/>
    <xf numFmtId="0" fontId="29" fillId="0" borderId="0" xfId="0" applyFont="1" applyAlignment="1">
      <alignment horizontal="left"/>
    </xf>
    <xf numFmtId="1" fontId="10" fillId="0" borderId="61" xfId="0" applyNumberFormat="1" applyFont="1" applyBorder="1"/>
    <xf numFmtId="1" fontId="10" fillId="0" borderId="62" xfId="0" applyNumberFormat="1" applyFont="1" applyBorder="1"/>
    <xf numFmtId="1" fontId="10" fillId="0" borderId="51" xfId="0" applyNumberFormat="1" applyFont="1" applyBorder="1"/>
    <xf numFmtId="1" fontId="10" fillId="0" borderId="64" xfId="0" applyNumberFormat="1" applyFont="1" applyBorder="1"/>
    <xf numFmtId="1" fontId="10" fillId="0" borderId="60" xfId="0" applyNumberFormat="1" applyFont="1" applyBorder="1"/>
    <xf numFmtId="1" fontId="10" fillId="0" borderId="21" xfId="0" applyNumberFormat="1" applyFont="1" applyBorder="1"/>
    <xf numFmtId="1" fontId="14" fillId="0" borderId="3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52" xfId="0" applyFont="1" applyBorder="1" applyAlignment="1">
      <alignment horizontal="center" wrapText="1"/>
    </xf>
    <xf numFmtId="164" fontId="10" fillId="0" borderId="176" xfId="2" applyNumberFormat="1" applyFont="1" applyBorder="1"/>
    <xf numFmtId="166" fontId="10" fillId="0" borderId="19" xfId="0" applyNumberFormat="1" applyFont="1" applyBorder="1"/>
    <xf numFmtId="1" fontId="10" fillId="0" borderId="42" xfId="0" applyNumberFormat="1" applyFont="1" applyBorder="1"/>
    <xf numFmtId="1" fontId="10" fillId="0" borderId="27" xfId="0" applyNumberFormat="1" applyFont="1" applyBorder="1"/>
    <xf numFmtId="164" fontId="10" fillId="0" borderId="196" xfId="2" applyNumberFormat="1" applyFont="1" applyBorder="1"/>
    <xf numFmtId="3" fontId="14" fillId="0" borderId="3" xfId="0" applyNumberFormat="1" applyFont="1" applyBorder="1"/>
    <xf numFmtId="164" fontId="14" fillId="0" borderId="3" xfId="2" applyNumberFormat="1" applyFont="1" applyFill="1" applyBorder="1"/>
    <xf numFmtId="164" fontId="10" fillId="0" borderId="3" xfId="2" applyNumberFormat="1" applyFont="1" applyBorder="1"/>
    <xf numFmtId="0" fontId="10" fillId="8" borderId="0" xfId="0" applyFont="1" applyFill="1"/>
    <xf numFmtId="0" fontId="10" fillId="0" borderId="61" xfId="0" applyFont="1" applyBorder="1"/>
    <xf numFmtId="0" fontId="10" fillId="0" borderId="62" xfId="0" applyFont="1" applyBorder="1"/>
    <xf numFmtId="0" fontId="10" fillId="0" borderId="63" xfId="0" applyFont="1" applyBorder="1"/>
    <xf numFmtId="0" fontId="10" fillId="0" borderId="64" xfId="0" applyFont="1" applyBorder="1"/>
    <xf numFmtId="0" fontId="10" fillId="0" borderId="83" xfId="0" applyFont="1" applyBorder="1"/>
    <xf numFmtId="0" fontId="10" fillId="0" borderId="84" xfId="0" applyFont="1" applyBorder="1"/>
    <xf numFmtId="0" fontId="10" fillId="0" borderId="85" xfId="0" applyFont="1" applyBorder="1"/>
    <xf numFmtId="0" fontId="14" fillId="0" borderId="54" xfId="0" applyFont="1" applyFill="1" applyBorder="1" applyAlignment="1">
      <alignment wrapText="1"/>
    </xf>
    <xf numFmtId="0" fontId="14" fillId="0" borderId="143" xfId="0" applyFont="1" applyBorder="1" applyAlignment="1">
      <alignment horizontal="center" wrapText="1"/>
    </xf>
    <xf numFmtId="0" fontId="14" fillId="0" borderId="197" xfId="0" applyFont="1" applyBorder="1" applyAlignment="1">
      <alignment horizontal="center" wrapText="1"/>
    </xf>
    <xf numFmtId="0" fontId="14" fillId="0" borderId="148" xfId="0" applyFont="1" applyBorder="1" applyAlignment="1">
      <alignment horizontal="center" wrapText="1"/>
    </xf>
    <xf numFmtId="0" fontId="14" fillId="0" borderId="198" xfId="0" applyFont="1" applyBorder="1" applyAlignment="1">
      <alignment horizontal="center" wrapText="1"/>
    </xf>
    <xf numFmtId="1" fontId="14" fillId="0" borderId="97" xfId="0" applyNumberFormat="1" applyFont="1" applyBorder="1"/>
    <xf numFmtId="0" fontId="14" fillId="0" borderId="105" xfId="0" applyFont="1" applyBorder="1"/>
    <xf numFmtId="165" fontId="10" fillId="0" borderId="165" xfId="2" applyFont="1" applyBorder="1"/>
    <xf numFmtId="0" fontId="10" fillId="0" borderId="161" xfId="0" applyFont="1" applyBorder="1"/>
    <xf numFmtId="0" fontId="10" fillId="0" borderId="162" xfId="0" applyFont="1" applyBorder="1"/>
    <xf numFmtId="0" fontId="10" fillId="0" borderId="86" xfId="0" applyFont="1" applyBorder="1"/>
    <xf numFmtId="0" fontId="10" fillId="0" borderId="87" xfId="0" applyFont="1" applyBorder="1"/>
    <xf numFmtId="0" fontId="10" fillId="0" borderId="88" xfId="0" applyFont="1" applyBorder="1"/>
    <xf numFmtId="0" fontId="19" fillId="0" borderId="83" xfId="0" applyFont="1" applyBorder="1" applyAlignment="1" applyProtection="1">
      <alignment horizontal="right"/>
    </xf>
    <xf numFmtId="0" fontId="19" fillId="0" borderId="84" xfId="0" applyFont="1" applyBorder="1" applyAlignment="1" applyProtection="1">
      <alignment horizontal="right"/>
    </xf>
    <xf numFmtId="0" fontId="19" fillId="0" borderId="86" xfId="0" applyFont="1" applyBorder="1" applyAlignment="1" applyProtection="1">
      <alignment horizontal="right"/>
    </xf>
    <xf numFmtId="0" fontId="19" fillId="0" borderId="87" xfId="0" applyFont="1" applyBorder="1" applyAlignment="1" applyProtection="1">
      <alignment horizontal="right"/>
    </xf>
    <xf numFmtId="0" fontId="19" fillId="0" borderId="119" xfId="0" applyFont="1" applyBorder="1" applyAlignment="1" applyProtection="1">
      <alignment horizontal="right"/>
    </xf>
    <xf numFmtId="0" fontId="19" fillId="0" borderId="199" xfId="0" applyFont="1" applyBorder="1" applyAlignment="1" applyProtection="1">
      <alignment horizontal="right"/>
    </xf>
    <xf numFmtId="0" fontId="19" fillId="0" borderId="172" xfId="0" applyFont="1" applyBorder="1" applyAlignment="1" applyProtection="1">
      <alignment horizontal="right"/>
    </xf>
    <xf numFmtId="1" fontId="10" fillId="0" borderId="120" xfId="0" applyNumberFormat="1" applyFont="1" applyBorder="1"/>
    <xf numFmtId="0" fontId="10" fillId="0" borderId="8" xfId="0" applyFont="1" applyBorder="1" applyAlignment="1">
      <alignment horizontal="center"/>
    </xf>
    <xf numFmtId="1" fontId="10" fillId="0" borderId="3" xfId="0" applyNumberFormat="1" applyFont="1" applyBorder="1"/>
    <xf numFmtId="3" fontId="14" fillId="0" borderId="10" xfId="0" applyNumberFormat="1" applyFont="1" applyBorder="1"/>
    <xf numFmtId="0" fontId="29" fillId="0" borderId="0" xfId="0" applyFont="1" applyAlignment="1">
      <alignment horizontal="left" vertical="center"/>
    </xf>
    <xf numFmtId="0" fontId="10" fillId="0" borderId="64" xfId="0" applyFont="1" applyFill="1" applyBorder="1" applyAlignment="1">
      <alignment horizontal="center"/>
    </xf>
    <xf numFmtId="4" fontId="19" fillId="0" borderId="65" xfId="0" applyNumberFormat="1" applyFont="1" applyBorder="1" applyAlignment="1" applyProtection="1">
      <alignment horizontal="right"/>
    </xf>
    <xf numFmtId="0" fontId="10" fillId="0" borderId="66" xfId="0" applyFont="1" applyFill="1" applyBorder="1" applyAlignment="1">
      <alignment horizontal="center"/>
    </xf>
    <xf numFmtId="0" fontId="19" fillId="0" borderId="67" xfId="0" applyFont="1" applyBorder="1" applyAlignment="1" applyProtection="1">
      <alignment horizontal="right"/>
    </xf>
    <xf numFmtId="4" fontId="19" fillId="0" borderId="68" xfId="0" applyNumberFormat="1" applyFont="1" applyBorder="1" applyAlignment="1" applyProtection="1">
      <alignment horizontal="right"/>
    </xf>
    <xf numFmtId="0" fontId="14" fillId="0" borderId="200" xfId="0" applyFont="1" applyBorder="1" applyAlignment="1">
      <alignment horizontal="center" wrapText="1"/>
    </xf>
    <xf numFmtId="0" fontId="10" fillId="0" borderId="61" xfId="0" applyFont="1" applyFill="1" applyBorder="1" applyAlignment="1">
      <alignment horizontal="center"/>
    </xf>
    <xf numFmtId="4" fontId="19" fillId="0" borderId="63" xfId="0" applyNumberFormat="1" applyFont="1" applyBorder="1" applyAlignment="1" applyProtection="1">
      <alignment horizontal="right"/>
    </xf>
    <xf numFmtId="0" fontId="10" fillId="0" borderId="83" xfId="0" applyFont="1" applyFill="1" applyBorder="1" applyAlignment="1">
      <alignment wrapText="1"/>
    </xf>
    <xf numFmtId="0" fontId="10" fillId="0" borderId="84" xfId="0" applyFont="1" applyFill="1" applyBorder="1" applyAlignment="1">
      <alignment wrapText="1"/>
    </xf>
    <xf numFmtId="0" fontId="10" fillId="0" borderId="85" xfId="0" applyFont="1" applyFill="1" applyBorder="1" applyAlignment="1">
      <alignment wrapText="1"/>
    </xf>
    <xf numFmtId="0" fontId="11" fillId="0" borderId="201" xfId="0" applyFont="1" applyBorder="1"/>
    <xf numFmtId="0" fontId="14" fillId="0" borderId="202" xfId="0" applyFont="1" applyFill="1" applyBorder="1" applyAlignment="1">
      <alignment wrapText="1"/>
    </xf>
    <xf numFmtId="0" fontId="11" fillId="0" borderId="202" xfId="0" applyFont="1" applyBorder="1"/>
    <xf numFmtId="0" fontId="11" fillId="0" borderId="192" xfId="0" applyFont="1" applyBorder="1"/>
    <xf numFmtId="3" fontId="10" fillId="0" borderId="170" xfId="0" applyNumberFormat="1" applyFont="1" applyBorder="1"/>
    <xf numFmtId="0" fontId="10" fillId="0" borderId="157" xfId="0" applyFont="1" applyBorder="1"/>
    <xf numFmtId="0" fontId="10" fillId="0" borderId="95" xfId="0" applyFont="1" applyBorder="1"/>
    <xf numFmtId="0" fontId="10" fillId="0" borderId="97" xfId="0" applyFont="1" applyBorder="1"/>
    <xf numFmtId="0" fontId="14" fillId="0" borderId="166" xfId="0" applyFont="1" applyBorder="1"/>
    <xf numFmtId="0" fontId="10" fillId="0" borderId="73" xfId="0" applyFont="1" applyFill="1" applyBorder="1" applyAlignment="1">
      <alignment horizontal="center"/>
    </xf>
    <xf numFmtId="0" fontId="10" fillId="0" borderId="81" xfId="0" applyFont="1" applyFill="1" applyBorder="1" applyAlignment="1">
      <alignment wrapText="1"/>
    </xf>
    <xf numFmtId="0" fontId="14" fillId="0" borderId="173" xfId="0" applyFont="1" applyBorder="1" applyAlignment="1">
      <alignment horizontal="center"/>
    </xf>
    <xf numFmtId="0" fontId="14" fillId="0" borderId="203" xfId="0" applyFont="1" applyBorder="1" applyAlignment="1">
      <alignment horizontal="center"/>
    </xf>
    <xf numFmtId="0" fontId="14" fillId="0" borderId="204" xfId="0" applyFont="1" applyFill="1" applyBorder="1" applyAlignment="1">
      <alignment wrapText="1"/>
    </xf>
    <xf numFmtId="3" fontId="14" fillId="0" borderId="205" xfId="0" applyNumberFormat="1" applyFont="1" applyBorder="1"/>
    <xf numFmtId="3" fontId="14" fillId="0" borderId="206" xfId="0" applyNumberFormat="1" applyFont="1" applyBorder="1"/>
    <xf numFmtId="3" fontId="14" fillId="0" borderId="204" xfId="0" applyNumberFormat="1" applyFont="1" applyBorder="1"/>
    <xf numFmtId="3" fontId="14" fillId="0" borderId="205" xfId="0" applyNumberFormat="1" applyFont="1" applyFill="1" applyBorder="1"/>
    <xf numFmtId="3" fontId="14" fillId="0" borderId="207" xfId="0" applyNumberFormat="1" applyFont="1" applyBorder="1"/>
    <xf numFmtId="0" fontId="9" fillId="0" borderId="0" xfId="6"/>
    <xf numFmtId="3" fontId="10" fillId="0" borderId="174" xfId="0" applyNumberFormat="1" applyFont="1" applyBorder="1"/>
    <xf numFmtId="3" fontId="14" fillId="0" borderId="93" xfId="0" applyNumberFormat="1" applyFont="1" applyBorder="1"/>
    <xf numFmtId="3" fontId="14" fillId="0" borderId="208" xfId="0" applyNumberFormat="1" applyFont="1" applyBorder="1"/>
    <xf numFmtId="3" fontId="14" fillId="0" borderId="69" xfId="0" applyNumberFormat="1" applyFont="1" applyBorder="1"/>
    <xf numFmtId="3" fontId="10" fillId="0" borderId="106" xfId="0" applyNumberFormat="1" applyFont="1" applyBorder="1"/>
    <xf numFmtId="3" fontId="10" fillId="0" borderId="101" xfId="0" applyNumberFormat="1" applyFont="1" applyBorder="1"/>
    <xf numFmtId="1" fontId="10" fillId="0" borderId="119" xfId="0" applyNumberFormat="1" applyFont="1" applyBorder="1"/>
    <xf numFmtId="1" fontId="10" fillId="0" borderId="106" xfId="0" applyNumberFormat="1" applyFont="1" applyBorder="1"/>
    <xf numFmtId="1" fontId="14" fillId="0" borderId="94" xfId="0" applyNumberFormat="1" applyFont="1" applyBorder="1"/>
    <xf numFmtId="166" fontId="14" fillId="0" borderId="94" xfId="0" applyNumberFormat="1" applyFont="1" applyBorder="1"/>
    <xf numFmtId="166" fontId="14" fillId="0" borderId="74" xfId="0" applyNumberFormat="1" applyFont="1" applyBorder="1"/>
    <xf numFmtId="166" fontId="14" fillId="0" borderId="93" xfId="0" applyNumberFormat="1" applyFont="1" applyBorder="1"/>
    <xf numFmtId="171" fontId="14" fillId="0" borderId="208" xfId="0" applyNumberFormat="1" applyFont="1" applyBorder="1"/>
    <xf numFmtId="1" fontId="14" fillId="0" borderId="208" xfId="0" applyNumberFormat="1" applyFont="1" applyBorder="1"/>
    <xf numFmtId="1" fontId="14" fillId="0" borderId="69" xfId="0" applyNumberFormat="1" applyFont="1" applyBorder="1"/>
    <xf numFmtId="3" fontId="31" fillId="0" borderId="62" xfId="0" applyNumberFormat="1" applyFont="1" applyBorder="1"/>
    <xf numFmtId="3" fontId="31" fillId="0" borderId="63" xfId="0" applyNumberFormat="1" applyFont="1" applyBorder="1"/>
    <xf numFmtId="3" fontId="32" fillId="0" borderId="60" xfId="0" applyNumberFormat="1" applyFont="1" applyBorder="1"/>
    <xf numFmtId="3" fontId="32" fillId="0" borderId="65" xfId="0" applyNumberFormat="1" applyFont="1" applyBorder="1"/>
    <xf numFmtId="3" fontId="32" fillId="0" borderId="67" xfId="0" applyNumberFormat="1" applyFont="1" applyBorder="1"/>
    <xf numFmtId="3" fontId="32" fillId="0" borderId="68" xfId="0" applyNumberFormat="1" applyFont="1" applyBorder="1"/>
    <xf numFmtId="0" fontId="3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11" fillId="0" borderId="108" xfId="0" applyFont="1" applyBorder="1" applyAlignment="1">
      <alignment horizontal="center" wrapText="1"/>
    </xf>
    <xf numFmtId="0" fontId="11" fillId="0" borderId="109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11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33" xfId="0" applyFont="1" applyBorder="1" applyAlignment="1">
      <alignment horizontal="center" wrapText="1"/>
    </xf>
    <xf numFmtId="0" fontId="11" fillId="0" borderId="134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0" fontId="11" fillId="0" borderId="141" xfId="0" applyFont="1" applyBorder="1" applyAlignment="1">
      <alignment horizontal="center" wrapText="1"/>
    </xf>
    <xf numFmtId="0" fontId="0" fillId="0" borderId="114" xfId="0" applyFont="1" applyFill="1" applyBorder="1" applyAlignment="1">
      <alignment horizontal="center"/>
    </xf>
    <xf numFmtId="0" fontId="0" fillId="0" borderId="12" xfId="0" applyFont="1" applyFill="1" applyBorder="1" applyAlignment="1">
      <alignment wrapText="1"/>
    </xf>
    <xf numFmtId="0" fontId="0" fillId="0" borderId="76" xfId="0" applyFont="1" applyFill="1" applyBorder="1" applyAlignment="1">
      <alignment horizontal="center"/>
    </xf>
    <xf numFmtId="0" fontId="0" fillId="0" borderId="18" xfId="0" applyFont="1" applyFill="1" applyBorder="1" applyAlignment="1">
      <alignment wrapText="1"/>
    </xf>
    <xf numFmtId="166" fontId="0" fillId="0" borderId="60" xfId="0" applyNumberFormat="1" applyFont="1" applyBorder="1" applyAlignment="1">
      <alignment horizontal="center"/>
    </xf>
    <xf numFmtId="166" fontId="0" fillId="0" borderId="65" xfId="0" applyNumberFormat="1" applyFont="1" applyBorder="1" applyAlignment="1">
      <alignment horizontal="center"/>
    </xf>
    <xf numFmtId="0" fontId="0" fillId="0" borderId="95" xfId="0" applyFont="1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123" xfId="0" applyFont="1" applyFill="1" applyBorder="1" applyAlignment="1">
      <alignment horizontal="center"/>
    </xf>
    <xf numFmtId="0" fontId="0" fillId="0" borderId="24" xfId="0" applyFont="1" applyFill="1" applyBorder="1" applyAlignment="1">
      <alignment wrapText="1"/>
    </xf>
    <xf numFmtId="0" fontId="0" fillId="0" borderId="61" xfId="0" applyFont="1" applyBorder="1" applyAlignment="1">
      <alignment horizontal="center"/>
    </xf>
    <xf numFmtId="0" fontId="11" fillId="0" borderId="62" xfId="0" applyFont="1" applyBorder="1"/>
    <xf numFmtId="0" fontId="0" fillId="0" borderId="64" xfId="0" applyFont="1" applyBorder="1" applyAlignment="1">
      <alignment horizontal="center"/>
    </xf>
    <xf numFmtId="0" fontId="0" fillId="0" borderId="60" xfId="0" applyFont="1" applyBorder="1"/>
    <xf numFmtId="0" fontId="0" fillId="0" borderId="66" xfId="0" applyFont="1" applyBorder="1" applyAlignment="1">
      <alignment horizontal="center"/>
    </xf>
    <xf numFmtId="0" fontId="0" fillId="0" borderId="67" xfId="0" applyFont="1" applyBorder="1"/>
    <xf numFmtId="166" fontId="0" fillId="0" borderId="67" xfId="0" applyNumberFormat="1" applyFont="1" applyBorder="1" applyAlignment="1">
      <alignment horizontal="center"/>
    </xf>
    <xf numFmtId="166" fontId="0" fillId="0" borderId="68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2" xfId="0" applyFont="1" applyBorder="1"/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0" fontId="31" fillId="0" borderId="108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5" xfId="0" applyFont="1" applyBorder="1" applyAlignment="1">
      <alignment horizontal="center" wrapText="1"/>
    </xf>
    <xf numFmtId="0" fontId="32" fillId="0" borderId="114" xfId="0" applyFont="1" applyFill="1" applyBorder="1" applyAlignment="1">
      <alignment horizontal="center"/>
    </xf>
    <xf numFmtId="0" fontId="32" fillId="0" borderId="12" xfId="0" applyFont="1" applyFill="1" applyBorder="1" applyAlignment="1">
      <alignment wrapText="1"/>
    </xf>
    <xf numFmtId="0" fontId="32" fillId="0" borderId="76" xfId="0" applyFont="1" applyFill="1" applyBorder="1" applyAlignment="1">
      <alignment horizontal="center"/>
    </xf>
    <xf numFmtId="0" fontId="32" fillId="0" borderId="18" xfId="0" applyFont="1" applyFill="1" applyBorder="1" applyAlignment="1">
      <alignment wrapText="1"/>
    </xf>
    <xf numFmtId="0" fontId="32" fillId="0" borderId="95" xfId="0" applyFont="1" applyFill="1" applyBorder="1" applyAlignment="1">
      <alignment horizontal="center"/>
    </xf>
    <xf numFmtId="0" fontId="32" fillId="0" borderId="22" xfId="0" applyFont="1" applyFill="1" applyBorder="1" applyAlignment="1">
      <alignment wrapText="1"/>
    </xf>
    <xf numFmtId="0" fontId="32" fillId="0" borderId="24" xfId="0" applyFont="1" applyFill="1" applyBorder="1" applyAlignment="1">
      <alignment wrapText="1"/>
    </xf>
    <xf numFmtId="0" fontId="31" fillId="0" borderId="62" xfId="0" applyFont="1" applyBorder="1"/>
    <xf numFmtId="0" fontId="32" fillId="0" borderId="64" xfId="0" applyFont="1" applyBorder="1" applyAlignment="1">
      <alignment horizontal="center"/>
    </xf>
    <xf numFmtId="0" fontId="32" fillId="0" borderId="60" xfId="0" applyFont="1" applyBorder="1"/>
    <xf numFmtId="0" fontId="32" fillId="0" borderId="66" xfId="0" applyFont="1" applyBorder="1" applyAlignment="1">
      <alignment horizontal="center"/>
    </xf>
    <xf numFmtId="0" fontId="32" fillId="0" borderId="67" xfId="0" applyFont="1" applyBorder="1"/>
    <xf numFmtId="0" fontId="32" fillId="0" borderId="0" xfId="0" applyFont="1" applyAlignment="1">
      <alignment horizontal="center"/>
    </xf>
    <xf numFmtId="0" fontId="32" fillId="0" borderId="52" xfId="0" applyFont="1" applyBorder="1"/>
    <xf numFmtId="0" fontId="11" fillId="0" borderId="2" xfId="0" applyFont="1" applyBorder="1" applyAlignment="1">
      <alignment horizontal="center" wrapText="1"/>
    </xf>
    <xf numFmtId="0" fontId="0" fillId="0" borderId="17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0" xfId="0" applyFont="1" applyAlignment="1"/>
    <xf numFmtId="0" fontId="32" fillId="2" borderId="0" xfId="0" applyFont="1" applyFill="1" applyAlignment="1"/>
    <xf numFmtId="0" fontId="32" fillId="2" borderId="0" xfId="0" applyFont="1" applyFill="1"/>
    <xf numFmtId="0" fontId="31" fillId="0" borderId="1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4" xfId="0" applyFont="1" applyBorder="1" applyAlignment="1">
      <alignment horizontal="center" wrapText="1"/>
    </xf>
    <xf numFmtId="0" fontId="31" fillId="0" borderId="175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0" fontId="31" fillId="0" borderId="45" xfId="0" applyFont="1" applyBorder="1" applyAlignment="1">
      <alignment horizontal="center" wrapText="1"/>
    </xf>
    <xf numFmtId="0" fontId="32" fillId="0" borderId="11" xfId="0" applyFont="1" applyFill="1" applyBorder="1" applyAlignment="1">
      <alignment horizontal="center"/>
    </xf>
    <xf numFmtId="3" fontId="32" fillId="0" borderId="11" xfId="1" applyNumberFormat="1" applyFont="1" applyBorder="1" applyAlignment="1">
      <alignment horizontal="center"/>
    </xf>
    <xf numFmtId="3" fontId="32" fillId="0" borderId="29" xfId="1" applyNumberFormat="1" applyFont="1" applyBorder="1" applyAlignment="1">
      <alignment horizontal="center"/>
    </xf>
    <xf numFmtId="165" fontId="32" fillId="0" borderId="51" xfId="2" applyFont="1" applyBorder="1" applyAlignment="1">
      <alignment horizontal="center"/>
    </xf>
    <xf numFmtId="0" fontId="32" fillId="0" borderId="17" xfId="0" applyFont="1" applyFill="1" applyBorder="1" applyAlignment="1">
      <alignment horizontal="center"/>
    </xf>
    <xf numFmtId="3" fontId="32" fillId="0" borderId="17" xfId="1" applyNumberFormat="1" applyFont="1" applyBorder="1" applyAlignment="1">
      <alignment horizontal="center"/>
    </xf>
    <xf numFmtId="3" fontId="32" fillId="0" borderId="19" xfId="1" applyNumberFormat="1" applyFont="1" applyBorder="1" applyAlignment="1">
      <alignment horizontal="center"/>
    </xf>
    <xf numFmtId="165" fontId="32" fillId="0" borderId="21" xfId="2" applyFont="1" applyBorder="1" applyAlignment="1">
      <alignment horizontal="center"/>
    </xf>
    <xf numFmtId="0" fontId="32" fillId="0" borderId="13" xfId="0" applyFont="1" applyFill="1" applyBorder="1" applyAlignment="1">
      <alignment horizontal="center"/>
    </xf>
    <xf numFmtId="0" fontId="32" fillId="0" borderId="23" xfId="0" applyFont="1" applyFill="1" applyBorder="1" applyAlignment="1">
      <alignment horizontal="center"/>
    </xf>
    <xf numFmtId="3" fontId="32" fillId="0" borderId="23" xfId="1" applyNumberFormat="1" applyFont="1" applyBorder="1" applyAlignment="1">
      <alignment horizontal="center"/>
    </xf>
    <xf numFmtId="3" fontId="32" fillId="0" borderId="25" xfId="1" applyNumberFormat="1" applyFont="1" applyBorder="1" applyAlignment="1">
      <alignment horizontal="center"/>
    </xf>
    <xf numFmtId="165" fontId="32" fillId="0" borderId="27" xfId="2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31" fillId="0" borderId="62" xfId="0" applyFont="1" applyBorder="1" applyAlignment="1">
      <alignment wrapText="1"/>
    </xf>
    <xf numFmtId="167" fontId="31" fillId="0" borderId="62" xfId="1" applyNumberFormat="1" applyFont="1" applyBorder="1" applyAlignment="1">
      <alignment horizontal="center"/>
    </xf>
    <xf numFmtId="165" fontId="31" fillId="0" borderId="62" xfId="2" applyFont="1" applyBorder="1" applyAlignment="1">
      <alignment horizontal="center"/>
    </xf>
    <xf numFmtId="165" fontId="31" fillId="0" borderId="63" xfId="2" applyFont="1" applyBorder="1" applyAlignment="1">
      <alignment horizontal="center"/>
    </xf>
    <xf numFmtId="0" fontId="31" fillId="0" borderId="0" xfId="0" applyFont="1"/>
    <xf numFmtId="0" fontId="32" fillId="0" borderId="60" xfId="0" applyFont="1" applyBorder="1" applyAlignment="1">
      <alignment wrapText="1"/>
    </xf>
    <xf numFmtId="167" fontId="32" fillId="0" borderId="60" xfId="1" applyNumberFormat="1" applyFont="1" applyBorder="1" applyAlignment="1">
      <alignment horizontal="center"/>
    </xf>
    <xf numFmtId="165" fontId="32" fillId="0" borderId="60" xfId="2" applyFont="1" applyBorder="1" applyAlignment="1">
      <alignment horizontal="center"/>
    </xf>
    <xf numFmtId="165" fontId="32" fillId="0" borderId="65" xfId="2" applyFont="1" applyBorder="1" applyAlignment="1">
      <alignment horizontal="center"/>
    </xf>
    <xf numFmtId="0" fontId="32" fillId="0" borderId="67" xfId="0" applyFont="1" applyBorder="1" applyAlignment="1">
      <alignment wrapText="1"/>
    </xf>
    <xf numFmtId="167" fontId="32" fillId="0" borderId="67" xfId="1" applyNumberFormat="1" applyFont="1" applyBorder="1" applyAlignment="1">
      <alignment horizontal="center"/>
    </xf>
    <xf numFmtId="165" fontId="32" fillId="0" borderId="67" xfId="2" applyFont="1" applyBorder="1" applyAlignment="1">
      <alignment horizontal="center"/>
    </xf>
    <xf numFmtId="165" fontId="32" fillId="0" borderId="68" xfId="2" applyFont="1" applyBorder="1" applyAlignment="1">
      <alignment horizontal="center"/>
    </xf>
    <xf numFmtId="0" fontId="32" fillId="0" borderId="166" xfId="0" applyFont="1" applyBorder="1" applyAlignment="1">
      <alignment wrapText="1"/>
    </xf>
    <xf numFmtId="167" fontId="32" fillId="0" borderId="166" xfId="1" applyNumberFormat="1" applyFont="1" applyBorder="1" applyAlignment="1">
      <alignment horizontal="center"/>
    </xf>
    <xf numFmtId="165" fontId="32" fillId="0" borderId="166" xfId="2" applyFont="1" applyBorder="1" applyAlignment="1">
      <alignment horizontal="center"/>
    </xf>
    <xf numFmtId="165" fontId="32" fillId="0" borderId="174" xfId="2" applyFont="1" applyBorder="1" applyAlignment="1">
      <alignment horizontal="center"/>
    </xf>
    <xf numFmtId="0" fontId="31" fillId="2" borderId="0" xfId="0" applyFont="1" applyFill="1" applyAlignment="1"/>
    <xf numFmtId="0" fontId="31" fillId="2" borderId="0" xfId="0" applyFont="1" applyFill="1"/>
    <xf numFmtId="0" fontId="31" fillId="0" borderId="0" xfId="0" applyFont="1" applyAlignment="1">
      <alignment horizontal="left"/>
    </xf>
    <xf numFmtId="0" fontId="31" fillId="0" borderId="40" xfId="0" applyFont="1" applyBorder="1" applyAlignment="1">
      <alignment horizontal="center" wrapText="1"/>
    </xf>
    <xf numFmtId="0" fontId="31" fillId="0" borderId="178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0" fontId="31" fillId="0" borderId="39" xfId="0" applyFont="1" applyBorder="1" applyAlignment="1">
      <alignment horizontal="center" wrapText="1"/>
    </xf>
    <xf numFmtId="0" fontId="31" fillId="0" borderId="11" xfId="0" applyFont="1" applyFill="1" applyBorder="1" applyAlignment="1">
      <alignment horizontal="center"/>
    </xf>
    <xf numFmtId="0" fontId="31" fillId="0" borderId="12" xfId="0" applyFont="1" applyFill="1" applyBorder="1" applyAlignment="1">
      <alignment wrapText="1"/>
    </xf>
    <xf numFmtId="0" fontId="32" fillId="0" borderId="61" xfId="0" applyFont="1" applyBorder="1" applyAlignment="1"/>
    <xf numFmtId="0" fontId="32" fillId="0" borderId="62" xfId="0" applyFont="1" applyBorder="1" applyAlignment="1"/>
    <xf numFmtId="0" fontId="32" fillId="0" borderId="63" xfId="0" applyFont="1" applyBorder="1" applyAlignment="1"/>
    <xf numFmtId="0" fontId="32" fillId="0" borderId="47" xfId="0" applyFont="1" applyBorder="1" applyAlignment="1"/>
    <xf numFmtId="0" fontId="31" fillId="0" borderId="17" xfId="0" applyFont="1" applyFill="1" applyBorder="1" applyAlignment="1">
      <alignment horizontal="center"/>
    </xf>
    <xf numFmtId="0" fontId="31" fillId="0" borderId="18" xfId="0" applyFont="1" applyFill="1" applyBorder="1" applyAlignment="1">
      <alignment wrapText="1"/>
    </xf>
    <xf numFmtId="0" fontId="32" fillId="0" borderId="64" xfId="0" applyFont="1" applyBorder="1" applyAlignment="1"/>
    <xf numFmtId="0" fontId="32" fillId="0" borderId="60" xfId="0" applyFont="1" applyBorder="1" applyAlignment="1"/>
    <xf numFmtId="0" fontId="32" fillId="0" borderId="65" xfId="0" applyFont="1" applyBorder="1" applyAlignment="1"/>
    <xf numFmtId="0" fontId="32" fillId="0" borderId="31" xfId="0" applyFont="1" applyBorder="1" applyAlignment="1"/>
    <xf numFmtId="0" fontId="31" fillId="0" borderId="13" xfId="0" applyFont="1" applyFill="1" applyBorder="1" applyAlignment="1">
      <alignment horizontal="center"/>
    </xf>
    <xf numFmtId="0" fontId="31" fillId="0" borderId="22" xfId="0" applyFont="1" applyFill="1" applyBorder="1" applyAlignment="1">
      <alignment wrapText="1"/>
    </xf>
    <xf numFmtId="0" fontId="31" fillId="0" borderId="23" xfId="0" applyFont="1" applyFill="1" applyBorder="1" applyAlignment="1">
      <alignment horizontal="center"/>
    </xf>
    <xf numFmtId="0" fontId="31" fillId="0" borderId="24" xfId="0" applyFont="1" applyFill="1" applyBorder="1" applyAlignment="1">
      <alignment wrapText="1"/>
    </xf>
    <xf numFmtId="0" fontId="32" fillId="0" borderId="66" xfId="0" applyFont="1" applyBorder="1" applyAlignment="1"/>
    <xf numFmtId="0" fontId="32" fillId="0" borderId="67" xfId="0" applyFont="1" applyBorder="1" applyAlignment="1"/>
    <xf numFmtId="0" fontId="32" fillId="0" borderId="68" xfId="0" applyFont="1" applyBorder="1" applyAlignment="1"/>
    <xf numFmtId="0" fontId="32" fillId="0" borderId="53" xfId="0" applyFont="1" applyBorder="1" applyAlignment="1"/>
    <xf numFmtId="0" fontId="31" fillId="0" borderId="62" xfId="0" applyFont="1" applyBorder="1" applyAlignment="1"/>
    <xf numFmtId="0" fontId="31" fillId="0" borderId="63" xfId="0" applyFont="1" applyBorder="1" applyAlignment="1"/>
    <xf numFmtId="0" fontId="31" fillId="0" borderId="64" xfId="0" applyFont="1" applyBorder="1" applyAlignment="1">
      <alignment horizontal="center"/>
    </xf>
    <xf numFmtId="0" fontId="31" fillId="0" borderId="66" xfId="0" applyFont="1" applyBorder="1" applyAlignment="1">
      <alignment horizontal="center"/>
    </xf>
    <xf numFmtId="0" fontId="31" fillId="0" borderId="173" xfId="0" applyFont="1" applyBorder="1" applyAlignment="1">
      <alignment horizontal="center"/>
    </xf>
    <xf numFmtId="0" fontId="32" fillId="0" borderId="166" xfId="0" applyFont="1" applyBorder="1" applyAlignment="1"/>
    <xf numFmtId="0" fontId="32" fillId="0" borderId="174" xfId="0" applyFont="1" applyBorder="1" applyAlignment="1"/>
    <xf numFmtId="0" fontId="31" fillId="0" borderId="0" xfId="0" applyFont="1" applyAlignment="1">
      <alignment horizontal="center"/>
    </xf>
    <xf numFmtId="0" fontId="33" fillId="0" borderId="0" xfId="0" applyFont="1" applyBorder="1" applyAlignment="1">
      <alignment wrapText="1"/>
    </xf>
    <xf numFmtId="0" fontId="33" fillId="0" borderId="0" xfId="0" applyFont="1" applyBorder="1" applyAlignment="1"/>
    <xf numFmtId="0" fontId="11" fillId="0" borderId="40" xfId="0" applyFont="1" applyBorder="1" applyAlignment="1">
      <alignment horizontal="center" wrapText="1"/>
    </xf>
    <xf numFmtId="0" fontId="31" fillId="0" borderId="57" xfId="0" applyFont="1" applyBorder="1" applyAlignment="1">
      <alignment horizontal="center" wrapText="1"/>
    </xf>
    <xf numFmtId="0" fontId="31" fillId="0" borderId="37" xfId="0" applyFont="1" applyBorder="1" applyAlignment="1">
      <alignment horizontal="center" wrapText="1"/>
    </xf>
    <xf numFmtId="0" fontId="34" fillId="0" borderId="0" xfId="0" applyFont="1"/>
    <xf numFmtId="3" fontId="31" fillId="0" borderId="62" xfId="0" applyNumberFormat="1" applyFont="1" applyBorder="1" applyAlignment="1"/>
    <xf numFmtId="3" fontId="32" fillId="0" borderId="0" xfId="0" applyNumberFormat="1" applyFont="1"/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wrapText="1"/>
    </xf>
    <xf numFmtId="0" fontId="11" fillId="0" borderId="54" xfId="0" applyFont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0" fillId="0" borderId="1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1" fillId="0" borderId="52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0" fillId="0" borderId="52" xfId="0" applyFont="1" applyFill="1" applyBorder="1" applyAlignment="1">
      <alignment wrapText="1"/>
    </xf>
    <xf numFmtId="0" fontId="0" fillId="0" borderId="28" xfId="0" applyFont="1" applyFill="1" applyBorder="1" applyAlignment="1">
      <alignment wrapText="1"/>
    </xf>
    <xf numFmtId="0" fontId="31" fillId="0" borderId="38" xfId="0" applyFont="1" applyBorder="1" applyAlignment="1">
      <alignment horizontal="center" wrapText="1"/>
    </xf>
    <xf numFmtId="3" fontId="32" fillId="0" borderId="11" xfId="0" applyNumberFormat="1" applyFont="1" applyBorder="1"/>
    <xf numFmtId="3" fontId="32" fillId="0" borderId="29" xfId="0" applyNumberFormat="1" applyFont="1" applyBorder="1"/>
    <xf numFmtId="3" fontId="32" fillId="0" borderId="28" xfId="0" applyNumberFormat="1" applyFont="1" applyBorder="1"/>
    <xf numFmtId="3" fontId="32" fillId="0" borderId="17" xfId="0" applyNumberFormat="1" applyFont="1" applyBorder="1"/>
    <xf numFmtId="3" fontId="32" fillId="0" borderId="19" xfId="0" applyNumberFormat="1" applyFont="1" applyBorder="1"/>
    <xf numFmtId="3" fontId="32" fillId="0" borderId="20" xfId="0" applyNumberFormat="1" applyFont="1" applyBorder="1"/>
    <xf numFmtId="3" fontId="32" fillId="0" borderId="23" xfId="0" applyNumberFormat="1" applyFont="1" applyBorder="1"/>
    <xf numFmtId="3" fontId="32" fillId="0" borderId="25" xfId="0" applyNumberFormat="1" applyFont="1" applyBorder="1"/>
    <xf numFmtId="3" fontId="32" fillId="0" borderId="26" xfId="0" applyNumberFormat="1" applyFont="1" applyBorder="1"/>
    <xf numFmtId="3" fontId="31" fillId="0" borderId="4" xfId="0" applyNumberFormat="1" applyFont="1" applyBorder="1"/>
    <xf numFmtId="3" fontId="31" fillId="0" borderId="56" xfId="0" applyNumberFormat="1" applyFont="1" applyBorder="1"/>
    <xf numFmtId="3" fontId="31" fillId="0" borderId="34" xfId="0" applyNumberFormat="1" applyFont="1" applyBorder="1"/>
    <xf numFmtId="3" fontId="31" fillId="0" borderId="36" xfId="0" applyNumberFormat="1" applyFont="1" applyBorder="1"/>
    <xf numFmtId="0" fontId="32" fillId="0" borderId="52" xfId="0" applyFont="1" applyFill="1" applyBorder="1" applyAlignment="1">
      <alignment wrapText="1"/>
    </xf>
    <xf numFmtId="3" fontId="32" fillId="0" borderId="4" xfId="0" applyNumberFormat="1" applyFont="1" applyBorder="1"/>
    <xf numFmtId="3" fontId="32" fillId="0" borderId="56" xfId="0" applyNumberFormat="1" applyFont="1" applyBorder="1"/>
    <xf numFmtId="3" fontId="32" fillId="0" borderId="52" xfId="0" applyNumberFormat="1" applyFont="1" applyBorder="1"/>
    <xf numFmtId="0" fontId="0" fillId="0" borderId="60" xfId="0" applyFont="1" applyFill="1" applyBorder="1" applyAlignment="1">
      <alignment wrapText="1"/>
    </xf>
    <xf numFmtId="0" fontId="0" fillId="0" borderId="67" xfId="0" applyFont="1" applyFill="1" applyBorder="1" applyAlignment="1">
      <alignment wrapText="1"/>
    </xf>
    <xf numFmtId="0" fontId="32" fillId="0" borderId="60" xfId="0" applyFont="1" applyFill="1" applyBorder="1" applyAlignment="1">
      <alignment wrapText="1"/>
    </xf>
    <xf numFmtId="0" fontId="32" fillId="0" borderId="67" xfId="0" applyFont="1" applyFill="1" applyBorder="1" applyAlignment="1">
      <alignment wrapText="1"/>
    </xf>
    <xf numFmtId="0" fontId="10" fillId="0" borderId="209" xfId="0" applyFont="1" applyFill="1" applyBorder="1" applyAlignment="1">
      <alignment horizontal="center"/>
    </xf>
    <xf numFmtId="0" fontId="10" fillId="0" borderId="209" xfId="0" applyFont="1" applyFill="1" applyBorder="1" applyAlignment="1">
      <alignment wrapText="1"/>
    </xf>
    <xf numFmtId="0" fontId="10" fillId="0" borderId="186" xfId="0" applyFont="1" applyFill="1" applyBorder="1" applyAlignment="1">
      <alignment horizontal="center"/>
    </xf>
    <xf numFmtId="0" fontId="10" fillId="0" borderId="210" xfId="0" applyFont="1" applyFill="1" applyBorder="1" applyAlignment="1">
      <alignment horizontal="center"/>
    </xf>
    <xf numFmtId="0" fontId="10" fillId="0" borderId="210" xfId="0" applyFont="1" applyFill="1" applyBorder="1" applyAlignment="1">
      <alignment wrapText="1"/>
    </xf>
    <xf numFmtId="0" fontId="32" fillId="0" borderId="64" xfId="0" applyFont="1" applyFill="1" applyBorder="1" applyAlignment="1">
      <alignment wrapText="1"/>
    </xf>
    <xf numFmtId="0" fontId="32" fillId="0" borderId="66" xfId="0" applyFont="1" applyFill="1" applyBorder="1" applyAlignment="1">
      <alignment wrapText="1"/>
    </xf>
    <xf numFmtId="3" fontId="32" fillId="0" borderId="12" xfId="0" applyNumberFormat="1" applyFont="1" applyBorder="1"/>
    <xf numFmtId="3" fontId="32" fillId="0" borderId="47" xfId="0" applyNumberFormat="1" applyFont="1" applyBorder="1"/>
    <xf numFmtId="3" fontId="32" fillId="0" borderId="30" xfId="0" applyNumberFormat="1" applyFont="1" applyBorder="1"/>
    <xf numFmtId="3" fontId="32" fillId="0" borderId="18" xfId="0" applyNumberFormat="1" applyFont="1" applyBorder="1"/>
    <xf numFmtId="3" fontId="32" fillId="0" borderId="31" xfId="0" applyNumberFormat="1" applyFont="1" applyBorder="1"/>
    <xf numFmtId="3" fontId="32" fillId="0" borderId="33" xfId="0" applyNumberFormat="1" applyFont="1" applyFill="1" applyBorder="1"/>
    <xf numFmtId="3" fontId="32" fillId="0" borderId="33" xfId="0" applyNumberFormat="1" applyFont="1" applyBorder="1"/>
    <xf numFmtId="3" fontId="32" fillId="0" borderId="24" xfId="0" applyNumberFormat="1" applyFont="1" applyBorder="1"/>
    <xf numFmtId="3" fontId="32" fillId="0" borderId="53" xfId="0" applyNumberFormat="1" applyFont="1" applyBorder="1"/>
    <xf numFmtId="3" fontId="32" fillId="0" borderId="42" xfId="0" applyNumberFormat="1" applyFont="1" applyBorder="1"/>
    <xf numFmtId="3" fontId="35" fillId="0" borderId="114" xfId="0" applyNumberFormat="1" applyFont="1" applyBorder="1"/>
    <xf numFmtId="3" fontId="35" fillId="0" borderId="11" xfId="0" applyNumberFormat="1" applyFont="1" applyBorder="1"/>
    <xf numFmtId="3" fontId="35" fillId="0" borderId="115" xfId="0" applyNumberFormat="1" applyFont="1" applyBorder="1"/>
    <xf numFmtId="3" fontId="35" fillId="0" borderId="76" xfId="0" applyNumberFormat="1" applyFont="1" applyBorder="1"/>
    <xf numFmtId="3" fontId="35" fillId="0" borderId="19" xfId="0" applyNumberFormat="1" applyFont="1" applyBorder="1"/>
    <xf numFmtId="3" fontId="35" fillId="0" borderId="77" xfId="0" applyNumberFormat="1" applyFont="1" applyBorder="1"/>
    <xf numFmtId="3" fontId="35" fillId="0" borderId="123" xfId="0" applyNumberFormat="1" applyFont="1" applyBorder="1"/>
    <xf numFmtId="3" fontId="35" fillId="0" borderId="25" xfId="0" applyNumberFormat="1" applyFont="1" applyBorder="1"/>
    <xf numFmtId="3" fontId="35" fillId="0" borderId="124" xfId="0" applyNumberFormat="1" applyFont="1" applyBorder="1"/>
    <xf numFmtId="3" fontId="16" fillId="0" borderId="62" xfId="0" applyNumberFormat="1" applyFont="1" applyBorder="1"/>
    <xf numFmtId="3" fontId="16" fillId="0" borderId="63" xfId="0" applyNumberFormat="1" applyFont="1" applyBorder="1"/>
    <xf numFmtId="3" fontId="25" fillId="0" borderId="60" xfId="0" applyNumberFormat="1" applyFont="1" applyBorder="1"/>
    <xf numFmtId="3" fontId="25" fillId="0" borderId="65" xfId="0" applyNumberFormat="1" applyFont="1" applyBorder="1"/>
    <xf numFmtId="3" fontId="25" fillId="0" borderId="67" xfId="0" applyNumberFormat="1" applyFont="1" applyBorder="1"/>
    <xf numFmtId="3" fontId="25" fillId="0" borderId="68" xfId="0" applyNumberFormat="1" applyFont="1" applyBorder="1"/>
    <xf numFmtId="1" fontId="32" fillId="0" borderId="11" xfId="0" applyNumberFormat="1" applyFont="1" applyBorder="1"/>
    <xf numFmtId="1" fontId="32" fillId="0" borderId="29" xfId="0" applyNumberFormat="1" applyFont="1" applyBorder="1"/>
    <xf numFmtId="1" fontId="32" fillId="0" borderId="28" xfId="5" applyNumberFormat="1" applyFont="1" applyBorder="1"/>
    <xf numFmtId="1" fontId="32" fillId="0" borderId="12" xfId="5" applyNumberFormat="1" applyFont="1" applyBorder="1"/>
    <xf numFmtId="1" fontId="32" fillId="0" borderId="17" xfId="0" applyNumberFormat="1" applyFont="1" applyBorder="1"/>
    <xf numFmtId="1" fontId="32" fillId="0" borderId="19" xfId="0" applyNumberFormat="1" applyFont="1" applyBorder="1"/>
    <xf numFmtId="1" fontId="32" fillId="0" borderId="20" xfId="5" applyNumberFormat="1" applyFont="1" applyBorder="1"/>
    <xf numFmtId="1" fontId="32" fillId="0" borderId="18" xfId="5" applyNumberFormat="1" applyFont="1" applyBorder="1"/>
    <xf numFmtId="1" fontId="32" fillId="0" borderId="23" xfId="0" applyNumberFormat="1" applyFont="1" applyBorder="1"/>
    <xf numFmtId="1" fontId="32" fillId="0" borderId="25" xfId="0" applyNumberFormat="1" applyFont="1" applyBorder="1"/>
    <xf numFmtId="1" fontId="32" fillId="0" borderId="26" xfId="5" applyNumberFormat="1" applyFont="1" applyBorder="1"/>
    <xf numFmtId="1" fontId="32" fillId="0" borderId="24" xfId="5" applyNumberFormat="1" applyFont="1" applyBorder="1"/>
    <xf numFmtId="0" fontId="31" fillId="0" borderId="73" xfId="0" applyFont="1" applyBorder="1" applyAlignment="1">
      <alignment horizontal="center"/>
    </xf>
    <xf numFmtId="0" fontId="31" fillId="0" borderId="93" xfId="0" applyFont="1" applyFill="1" applyBorder="1" applyAlignment="1">
      <alignment wrapText="1"/>
    </xf>
    <xf numFmtId="0" fontId="31" fillId="0" borderId="94" xfId="0" applyFont="1" applyBorder="1"/>
    <xf numFmtId="0" fontId="31" fillId="0" borderId="74" xfId="0" applyFont="1" applyBorder="1"/>
    <xf numFmtId="0" fontId="31" fillId="0" borderId="93" xfId="0" applyFont="1" applyBorder="1"/>
    <xf numFmtId="0" fontId="31" fillId="0" borderId="75" xfId="0" applyFont="1" applyBorder="1"/>
    <xf numFmtId="3" fontId="31" fillId="0" borderId="0" xfId="0" applyNumberFormat="1" applyFont="1"/>
    <xf numFmtId="0" fontId="32" fillId="0" borderId="112" xfId="0" applyFont="1" applyBorder="1" applyAlignment="1">
      <alignment horizontal="center"/>
    </xf>
    <xf numFmtId="0" fontId="32" fillId="0" borderId="4" xfId="0" applyFont="1" applyBorder="1"/>
    <xf numFmtId="0" fontId="32" fillId="0" borderId="56" xfId="0" applyFont="1" applyBorder="1"/>
    <xf numFmtId="0" fontId="32" fillId="0" borderId="141" xfId="0" applyFont="1" applyBorder="1"/>
    <xf numFmtId="0" fontId="32" fillId="0" borderId="97" xfId="0" applyFont="1" applyBorder="1" applyAlignment="1">
      <alignment horizontal="center"/>
    </xf>
    <xf numFmtId="0" fontId="32" fillId="0" borderId="98" xfId="0" applyFont="1" applyFill="1" applyBorder="1" applyAlignment="1">
      <alignment wrapText="1"/>
    </xf>
    <xf numFmtId="0" fontId="32" fillId="0" borderId="99" xfId="0" applyFont="1" applyBorder="1"/>
    <xf numFmtId="0" fontId="32" fillId="0" borderId="100" xfId="0" applyFont="1" applyBorder="1"/>
    <xf numFmtId="0" fontId="32" fillId="0" borderId="98" xfId="0" applyFont="1" applyBorder="1"/>
    <xf numFmtId="0" fontId="32" fillId="0" borderId="122" xfId="0" applyFont="1" applyBorder="1"/>
    <xf numFmtId="0" fontId="31" fillId="0" borderId="0" xfId="0" applyFont="1" applyBorder="1" applyAlignment="1">
      <alignment horizontal="center"/>
    </xf>
    <xf numFmtId="0" fontId="31" fillId="0" borderId="0" xfId="0" applyFont="1" applyFill="1" applyBorder="1" applyAlignment="1">
      <alignment wrapText="1"/>
    </xf>
    <xf numFmtId="0" fontId="31" fillId="0" borderId="0" xfId="0" applyFont="1" applyBorder="1"/>
    <xf numFmtId="3" fontId="31" fillId="0" borderId="0" xfId="0" applyNumberFormat="1" applyFont="1" applyBorder="1"/>
    <xf numFmtId="0" fontId="31" fillId="0" borderId="109" xfId="0" applyFont="1" applyBorder="1" applyAlignment="1">
      <alignment horizontal="center" wrapText="1"/>
    </xf>
    <xf numFmtId="1" fontId="32" fillId="0" borderId="47" xfId="5" applyNumberFormat="1" applyFont="1" applyBorder="1"/>
    <xf numFmtId="1" fontId="32" fillId="0" borderId="31" xfId="5" applyNumberFormat="1" applyFont="1" applyBorder="1"/>
    <xf numFmtId="1" fontId="32" fillId="0" borderId="79" xfId="0" applyNumberFormat="1" applyFont="1" applyBorder="1"/>
    <xf numFmtId="0" fontId="32" fillId="0" borderId="78" xfId="0" applyFont="1" applyFill="1" applyBorder="1" applyAlignment="1">
      <alignment horizontal="center"/>
    </xf>
    <xf numFmtId="0" fontId="32" fillId="0" borderId="82" xfId="0" applyFont="1" applyFill="1" applyBorder="1" applyAlignment="1">
      <alignment wrapText="1"/>
    </xf>
    <xf numFmtId="1" fontId="32" fillId="0" borderId="136" xfId="5" applyNumberFormat="1" applyFont="1" applyBorder="1"/>
    <xf numFmtId="1" fontId="32" fillId="0" borderId="125" xfId="5" applyNumberFormat="1" applyFont="1" applyBorder="1"/>
    <xf numFmtId="1" fontId="32" fillId="0" borderId="126" xfId="0" applyNumberFormat="1" applyFont="1" applyBorder="1"/>
    <xf numFmtId="1" fontId="32" fillId="0" borderId="82" xfId="5" applyNumberFormat="1" applyFont="1" applyBorder="1"/>
    <xf numFmtId="0" fontId="31" fillId="0" borderId="75" xfId="0" applyFont="1" applyBorder="1" applyAlignment="1">
      <alignment horizontal="right"/>
    </xf>
    <xf numFmtId="0" fontId="31" fillId="0" borderId="112" xfId="0" applyFont="1" applyBorder="1" applyAlignment="1">
      <alignment horizontal="center"/>
    </xf>
    <xf numFmtId="0" fontId="32" fillId="0" borderId="141" xfId="0" applyFont="1" applyBorder="1" applyAlignment="1">
      <alignment horizontal="right"/>
    </xf>
    <xf numFmtId="0" fontId="31" fillId="0" borderId="97" xfId="0" applyFont="1" applyBorder="1" applyAlignment="1">
      <alignment horizontal="center"/>
    </xf>
    <xf numFmtId="0" fontId="32" fillId="0" borderId="122" xfId="0" applyFont="1" applyBorder="1" applyAlignment="1">
      <alignment horizontal="right"/>
    </xf>
    <xf numFmtId="0" fontId="32" fillId="0" borderId="20" xfId="0" applyFont="1" applyFill="1" applyBorder="1" applyAlignment="1">
      <alignment wrapText="1"/>
    </xf>
    <xf numFmtId="0" fontId="32" fillId="0" borderId="15" xfId="0" applyFont="1" applyFill="1" applyBorder="1" applyAlignment="1">
      <alignment wrapText="1"/>
    </xf>
    <xf numFmtId="0" fontId="32" fillId="0" borderId="26" xfId="0" applyFont="1" applyFill="1" applyBorder="1" applyAlignment="1">
      <alignment wrapText="1"/>
    </xf>
    <xf numFmtId="0" fontId="31" fillId="0" borderId="102" xfId="0" applyFont="1" applyBorder="1"/>
    <xf numFmtId="0" fontId="32" fillId="0" borderId="41" xfId="0" applyFont="1" applyBorder="1"/>
    <xf numFmtId="0" fontId="32" fillId="0" borderId="103" xfId="0" applyFont="1" applyBorder="1"/>
    <xf numFmtId="0" fontId="31" fillId="0" borderId="63" xfId="0" applyFont="1" applyBorder="1"/>
    <xf numFmtId="0" fontId="32" fillId="0" borderId="65" xfId="0" applyFont="1" applyBorder="1"/>
    <xf numFmtId="0" fontId="32" fillId="0" borderId="68" xfId="0" applyFont="1" applyBorder="1"/>
    <xf numFmtId="0" fontId="10" fillId="0" borderId="94" xfId="0" applyFont="1" applyBorder="1"/>
    <xf numFmtId="0" fontId="10" fillId="0" borderId="74" xfId="0" applyFont="1" applyBorder="1"/>
    <xf numFmtId="0" fontId="10" fillId="0" borderId="93" xfId="0" applyFont="1" applyBorder="1"/>
    <xf numFmtId="0" fontId="10" fillId="0" borderId="69" xfId="0" applyFont="1" applyBorder="1"/>
    <xf numFmtId="164" fontId="10" fillId="0" borderId="0" xfId="2" applyNumberFormat="1" applyFont="1" applyBorder="1"/>
    <xf numFmtId="0" fontId="10" fillId="0" borderId="171" xfId="0" applyFont="1" applyBorder="1" applyAlignment="1">
      <alignment horizontal="right"/>
    </xf>
    <xf numFmtId="0" fontId="10" fillId="0" borderId="169" xfId="0" applyFont="1" applyBorder="1" applyAlignment="1">
      <alignment horizontal="right"/>
    </xf>
    <xf numFmtId="3" fontId="32" fillId="0" borderId="77" xfId="0" applyNumberFormat="1" applyFont="1" applyBorder="1"/>
    <xf numFmtId="0" fontId="10" fillId="0" borderId="170" xfId="0" applyFont="1" applyBorder="1" applyAlignment="1">
      <alignment horizontal="right"/>
    </xf>
    <xf numFmtId="166" fontId="10" fillId="0" borderId="174" xfId="0" applyNumberFormat="1" applyFont="1" applyBorder="1" applyAlignment="1">
      <alignment horizontal="center"/>
    </xf>
    <xf numFmtId="166" fontId="10" fillId="0" borderId="166" xfId="0" applyNumberFormat="1" applyFont="1" applyBorder="1" applyAlignment="1">
      <alignment horizontal="center"/>
    </xf>
    <xf numFmtId="0" fontId="10" fillId="0" borderId="0" xfId="0" applyFont="1"/>
    <xf numFmtId="0" fontId="14" fillId="0" borderId="0" xfId="0" applyFont="1"/>
    <xf numFmtId="167" fontId="10" fillId="0" borderId="0" xfId="1" applyNumberFormat="1" applyFont="1"/>
    <xf numFmtId="167" fontId="10" fillId="0" borderId="60" xfId="1" applyNumberFormat="1" applyFont="1" applyBorder="1"/>
    <xf numFmtId="167" fontId="10" fillId="0" borderId="62" xfId="1" applyNumberFormat="1" applyFont="1" applyBorder="1"/>
    <xf numFmtId="167" fontId="10" fillId="0" borderId="63" xfId="1" applyNumberFormat="1" applyFont="1" applyBorder="1"/>
    <xf numFmtId="167" fontId="10" fillId="0" borderId="65" xfId="1" applyNumberFormat="1" applyFont="1" applyBorder="1"/>
    <xf numFmtId="167" fontId="10" fillId="0" borderId="67" xfId="1" applyNumberFormat="1" applyFont="1" applyBorder="1"/>
    <xf numFmtId="167" fontId="10" fillId="0" borderId="68" xfId="1" applyNumberFormat="1" applyFont="1" applyBorder="1"/>
    <xf numFmtId="0" fontId="10" fillId="0" borderId="66" xfId="0" applyFont="1" applyBorder="1" applyAlignment="1">
      <alignment horizontal="center"/>
    </xf>
    <xf numFmtId="0" fontId="0" fillId="0" borderId="0" xfId="0" applyFont="1"/>
    <xf numFmtId="0" fontId="14" fillId="0" borderId="62" xfId="0" applyFont="1" applyFill="1" applyBorder="1" applyAlignment="1">
      <alignment wrapText="1"/>
    </xf>
    <xf numFmtId="0" fontId="10" fillId="0" borderId="67" xfId="0" applyFont="1" applyFill="1" applyBorder="1" applyAlignment="1">
      <alignment wrapText="1"/>
    </xf>
    <xf numFmtId="0" fontId="10" fillId="0" borderId="60" xfId="0" applyFont="1" applyFill="1" applyBorder="1" applyAlignment="1">
      <alignment wrapText="1"/>
    </xf>
    <xf numFmtId="0" fontId="10" fillId="0" borderId="64" xfId="0" applyFont="1" applyBorder="1" applyAlignment="1">
      <alignment horizontal="center"/>
    </xf>
    <xf numFmtId="0" fontId="10" fillId="0" borderId="173" xfId="0" applyFont="1" applyBorder="1" applyAlignment="1">
      <alignment horizontal="center"/>
    </xf>
    <xf numFmtId="0" fontId="10" fillId="0" borderId="166" xfId="0" applyFont="1" applyFill="1" applyBorder="1" applyAlignment="1">
      <alignment wrapText="1"/>
    </xf>
    <xf numFmtId="0" fontId="10" fillId="0" borderId="166" xfId="0" applyFont="1" applyBorder="1"/>
    <xf numFmtId="3" fontId="31" fillId="0" borderId="62" xfId="0" applyNumberFormat="1" applyFont="1" applyBorder="1"/>
    <xf numFmtId="3" fontId="32" fillId="0" borderId="60" xfId="0" applyNumberFormat="1" applyFont="1" applyBorder="1"/>
    <xf numFmtId="3" fontId="32" fillId="0" borderId="65" xfId="0" applyNumberFormat="1" applyFont="1" applyBorder="1"/>
    <xf numFmtId="3" fontId="32" fillId="0" borderId="67" xfId="0" applyNumberFormat="1" applyFont="1" applyBorder="1"/>
    <xf numFmtId="3" fontId="32" fillId="0" borderId="68" xfId="0" applyNumberFormat="1" applyFont="1" applyBorder="1"/>
    <xf numFmtId="3" fontId="32" fillId="0" borderId="19" xfId="0" applyNumberFormat="1" applyFont="1" applyBorder="1"/>
    <xf numFmtId="3" fontId="32" fillId="0" borderId="25" xfId="0" applyNumberFormat="1" applyFont="1" applyBorder="1"/>
    <xf numFmtId="3" fontId="32" fillId="0" borderId="61" xfId="0" applyNumberFormat="1" applyFont="1" applyBorder="1"/>
    <xf numFmtId="3" fontId="32" fillId="0" borderId="64" xfId="0" applyNumberFormat="1" applyFont="1" applyBorder="1"/>
    <xf numFmtId="3" fontId="32" fillId="0" borderId="118" xfId="0" applyNumberFormat="1" applyFont="1" applyBorder="1"/>
    <xf numFmtId="3" fontId="32" fillId="0" borderId="119" xfId="0" applyNumberFormat="1" applyFont="1" applyBorder="1"/>
    <xf numFmtId="3" fontId="32" fillId="0" borderId="120" xfId="0" applyNumberFormat="1" applyFont="1" applyBorder="1"/>
    <xf numFmtId="3" fontId="32" fillId="0" borderId="51" xfId="0" applyNumberFormat="1" applyFont="1" applyBorder="1"/>
    <xf numFmtId="3" fontId="32" fillId="0" borderId="21" xfId="0" applyNumberFormat="1" applyFont="1" applyBorder="1"/>
    <xf numFmtId="3" fontId="32" fillId="0" borderId="27" xfId="0" applyNumberFormat="1" applyFont="1" applyBorder="1"/>
    <xf numFmtId="0" fontId="10" fillId="0" borderId="211" xfId="0" applyFont="1" applyBorder="1" applyAlignment="1">
      <alignment horizontal="center"/>
    </xf>
    <xf numFmtId="3" fontId="32" fillId="0" borderId="76" xfId="0" applyNumberFormat="1" applyFont="1" applyBorder="1"/>
    <xf numFmtId="3" fontId="32" fillId="0" borderId="73" xfId="0" applyNumberFormat="1" applyFont="1" applyBorder="1"/>
    <xf numFmtId="3" fontId="32" fillId="0" borderId="174" xfId="0" applyNumberFormat="1" applyFont="1" applyBorder="1"/>
    <xf numFmtId="3" fontId="32" fillId="0" borderId="75" xfId="0" applyNumberFormat="1" applyFont="1" applyBorder="1"/>
    <xf numFmtId="3" fontId="32" fillId="0" borderId="74" xfId="0" applyNumberFormat="1" applyFont="1" applyBorder="1"/>
    <xf numFmtId="3" fontId="32" fillId="0" borderId="166" xfId="0" applyNumberFormat="1" applyFont="1" applyBorder="1"/>
    <xf numFmtId="0" fontId="32" fillId="0" borderId="166" xfId="0" applyFont="1" applyFill="1" applyBorder="1" applyAlignment="1">
      <alignment wrapText="1"/>
    </xf>
    <xf numFmtId="0" fontId="32" fillId="0" borderId="173" xfId="0" applyFont="1" applyFill="1" applyBorder="1" applyAlignment="1">
      <alignment wrapText="1"/>
    </xf>
    <xf numFmtId="167" fontId="10" fillId="0" borderId="174" xfId="1" applyNumberFormat="1" applyFont="1" applyBorder="1"/>
    <xf numFmtId="167" fontId="10" fillId="0" borderId="166" xfId="1" applyNumberFormat="1" applyFont="1" applyBorder="1"/>
    <xf numFmtId="165" fontId="10" fillId="0" borderId="166" xfId="2" applyFont="1" applyBorder="1"/>
    <xf numFmtId="165" fontId="10" fillId="0" borderId="174" xfId="2" applyFont="1" applyBorder="1"/>
    <xf numFmtId="0" fontId="10" fillId="0" borderId="0" xfId="0" applyFont="1"/>
    <xf numFmtId="3" fontId="10" fillId="0" borderId="0" xfId="0" applyNumberFormat="1" applyFont="1"/>
    <xf numFmtId="3" fontId="10" fillId="0" borderId="60" xfId="0" applyNumberFormat="1" applyFont="1" applyBorder="1"/>
    <xf numFmtId="3" fontId="10" fillId="0" borderId="67" xfId="0" applyNumberFormat="1" applyFont="1" applyBorder="1"/>
    <xf numFmtId="0" fontId="0" fillId="0" borderId="0" xfId="0" applyFont="1"/>
    <xf numFmtId="0" fontId="10" fillId="0" borderId="60" xfId="0" applyFont="1" applyFill="1" applyBorder="1" applyAlignment="1">
      <alignment wrapText="1"/>
    </xf>
    <xf numFmtId="0" fontId="10" fillId="0" borderId="64" xfId="0" applyFont="1" applyBorder="1" applyAlignment="1">
      <alignment horizontal="center"/>
    </xf>
    <xf numFmtId="0" fontId="10" fillId="0" borderId="173" xfId="0" applyFont="1" applyBorder="1" applyAlignment="1">
      <alignment horizontal="center"/>
    </xf>
    <xf numFmtId="0" fontId="0" fillId="0" borderId="0" xfId="0" applyFont="1" applyFill="1"/>
    <xf numFmtId="0" fontId="32" fillId="0" borderId="0" xfId="0" applyFont="1"/>
    <xf numFmtId="0" fontId="32" fillId="0" borderId="52" xfId="0" applyFont="1" applyBorder="1"/>
    <xf numFmtId="0" fontId="32" fillId="0" borderId="173" xfId="0" applyFont="1" applyBorder="1" applyAlignment="1">
      <alignment horizontal="center"/>
    </xf>
    <xf numFmtId="0" fontId="32" fillId="0" borderId="166" xfId="0" applyFont="1" applyBorder="1"/>
    <xf numFmtId="3" fontId="32" fillId="0" borderId="0" xfId="0" applyNumberFormat="1" applyFont="1"/>
    <xf numFmtId="0" fontId="32" fillId="0" borderId="52" xfId="0" applyFont="1" applyFill="1" applyBorder="1" applyAlignment="1">
      <alignment wrapText="1"/>
    </xf>
    <xf numFmtId="1" fontId="32" fillId="0" borderId="11" xfId="0" applyNumberFormat="1" applyFont="1" applyBorder="1"/>
    <xf numFmtId="1" fontId="32" fillId="0" borderId="29" xfId="0" applyNumberFormat="1" applyFont="1" applyBorder="1"/>
    <xf numFmtId="1" fontId="32" fillId="0" borderId="28" xfId="5" applyNumberFormat="1" applyFont="1" applyBorder="1"/>
    <xf numFmtId="1" fontId="32" fillId="0" borderId="12" xfId="5" applyNumberFormat="1" applyFont="1" applyBorder="1"/>
    <xf numFmtId="1" fontId="32" fillId="0" borderId="17" xfId="0" applyNumberFormat="1" applyFont="1" applyBorder="1"/>
    <xf numFmtId="1" fontId="32" fillId="0" borderId="19" xfId="0" applyNumberFormat="1" applyFont="1" applyBorder="1"/>
    <xf numFmtId="1" fontId="32" fillId="0" borderId="20" xfId="5" applyNumberFormat="1" applyFont="1" applyBorder="1"/>
    <xf numFmtId="1" fontId="32" fillId="0" borderId="18" xfId="5" applyNumberFormat="1" applyFont="1" applyBorder="1"/>
    <xf numFmtId="1" fontId="32" fillId="0" borderId="23" xfId="0" applyNumberFormat="1" applyFont="1" applyBorder="1"/>
    <xf numFmtId="1" fontId="32" fillId="0" borderId="25" xfId="0" applyNumberFormat="1" applyFont="1" applyBorder="1"/>
    <xf numFmtId="1" fontId="32" fillId="0" borderId="26" xfId="5" applyNumberFormat="1" applyFont="1" applyBorder="1"/>
    <xf numFmtId="1" fontId="32" fillId="0" borderId="24" xfId="5" applyNumberFormat="1" applyFont="1" applyBorder="1"/>
    <xf numFmtId="0" fontId="32" fillId="0" borderId="112" xfId="0" applyFont="1" applyBorder="1" applyAlignment="1">
      <alignment horizontal="center"/>
    </xf>
    <xf numFmtId="0" fontId="32" fillId="0" borderId="4" xfId="0" applyFont="1" applyBorder="1"/>
    <xf numFmtId="0" fontId="32" fillId="0" borderId="56" xfId="0" applyFont="1" applyBorder="1"/>
    <xf numFmtId="0" fontId="32" fillId="0" borderId="141" xfId="0" applyFont="1" applyBorder="1"/>
    <xf numFmtId="1" fontId="32" fillId="0" borderId="76" xfId="0" applyNumberFormat="1" applyFont="1" applyBorder="1"/>
    <xf numFmtId="1" fontId="32" fillId="0" borderId="92" xfId="5" applyNumberFormat="1" applyFont="1" applyBorder="1" applyAlignment="1">
      <alignment horizontal="right"/>
    </xf>
    <xf numFmtId="1" fontId="32" fillId="0" borderId="59" xfId="5" applyNumberFormat="1" applyFont="1" applyBorder="1" applyAlignment="1">
      <alignment horizontal="right"/>
    </xf>
    <xf numFmtId="1" fontId="32" fillId="0" borderId="78" xfId="0" applyNumberFormat="1" applyFont="1" applyBorder="1"/>
    <xf numFmtId="1" fontId="32" fillId="0" borderId="79" xfId="0" applyNumberFormat="1" applyFont="1" applyBorder="1"/>
    <xf numFmtId="1" fontId="32" fillId="0" borderId="82" xfId="5" applyNumberFormat="1" applyFont="1" applyBorder="1"/>
    <xf numFmtId="1" fontId="32" fillId="0" borderId="140" xfId="5" applyNumberFormat="1" applyFont="1" applyBorder="1" applyAlignment="1">
      <alignment horizontal="right"/>
    </xf>
    <xf numFmtId="0" fontId="32" fillId="0" borderId="141" xfId="0" applyFont="1" applyBorder="1" applyAlignment="1">
      <alignment horizontal="right"/>
    </xf>
    <xf numFmtId="0" fontId="32" fillId="0" borderId="41" xfId="0" applyFont="1" applyBorder="1"/>
    <xf numFmtId="0" fontId="0" fillId="0" borderId="173" xfId="0" applyFont="1" applyBorder="1" applyAlignment="1">
      <alignment horizontal="center"/>
    </xf>
    <xf numFmtId="0" fontId="0" fillId="0" borderId="166" xfId="0" applyFont="1" applyBorder="1"/>
    <xf numFmtId="166" fontId="0" fillId="0" borderId="166" xfId="0" applyNumberFormat="1" applyFont="1" applyBorder="1" applyAlignment="1">
      <alignment horizontal="center"/>
    </xf>
    <xf numFmtId="166" fontId="0" fillId="0" borderId="174" xfId="0" applyNumberFormat="1" applyFont="1" applyBorder="1" applyAlignment="1">
      <alignment horizontal="center"/>
    </xf>
    <xf numFmtId="1" fontId="32" fillId="0" borderId="66" xfId="0" applyNumberFormat="1" applyFont="1" applyBorder="1"/>
    <xf numFmtId="1" fontId="32" fillId="0" borderId="68" xfId="0" applyNumberFormat="1" applyFont="1" applyBorder="1"/>
    <xf numFmtId="1" fontId="32" fillId="0" borderId="65" xfId="0" applyNumberFormat="1" applyFont="1" applyBorder="1"/>
    <xf numFmtId="1" fontId="32" fillId="0" borderId="61" xfId="0" applyNumberFormat="1" applyFont="1" applyBorder="1"/>
    <xf numFmtId="1" fontId="32" fillId="0" borderId="62" xfId="0" applyNumberFormat="1" applyFont="1" applyBorder="1"/>
    <xf numFmtId="1" fontId="32" fillId="0" borderId="63" xfId="0" applyNumberFormat="1" applyFont="1" applyBorder="1"/>
    <xf numFmtId="0" fontId="31" fillId="0" borderId="14" xfId="0" applyFont="1" applyBorder="1"/>
    <xf numFmtId="3" fontId="25" fillId="0" borderId="166" xfId="0" applyNumberFormat="1" applyFont="1" applyBorder="1"/>
    <xf numFmtId="0" fontId="31" fillId="0" borderId="13" xfId="0" applyFont="1" applyBorder="1"/>
    <xf numFmtId="0" fontId="0" fillId="0" borderId="166" xfId="0" applyFont="1" applyFill="1" applyBorder="1" applyAlignment="1">
      <alignment vertical="top" wrapText="1"/>
    </xf>
    <xf numFmtId="0" fontId="32" fillId="0" borderId="174" xfId="0" applyFont="1" applyBorder="1"/>
    <xf numFmtId="0" fontId="14" fillId="0" borderId="62" xfId="0" applyFont="1" applyFill="1" applyBorder="1" applyAlignment="1">
      <alignment vertical="top" wrapText="1"/>
    </xf>
    <xf numFmtId="1" fontId="32" fillId="0" borderId="64" xfId="0" applyNumberFormat="1" applyFont="1" applyBorder="1"/>
    <xf numFmtId="0" fontId="31" fillId="0" borderId="143" xfId="0" applyFont="1" applyBorder="1" applyAlignment="1">
      <alignment horizontal="center" wrapText="1"/>
    </xf>
    <xf numFmtId="1" fontId="32" fillId="0" borderId="60" xfId="0" applyNumberFormat="1" applyFont="1" applyBorder="1"/>
    <xf numFmtId="3" fontId="25" fillId="0" borderId="174" xfId="0" applyNumberFormat="1" applyFont="1" applyBorder="1"/>
    <xf numFmtId="1" fontId="32" fillId="0" borderId="67" xfId="0" applyNumberFormat="1" applyFont="1" applyBorder="1"/>
    <xf numFmtId="0" fontId="31" fillId="0" borderId="212" xfId="0" applyFont="1" applyBorder="1" applyAlignment="1">
      <alignment horizontal="center" wrapText="1"/>
    </xf>
    <xf numFmtId="1" fontId="32" fillId="0" borderId="114" xfId="0" applyNumberFormat="1" applyFont="1" applyBorder="1"/>
    <xf numFmtId="0" fontId="31" fillId="0" borderId="55" xfId="0" applyFont="1" applyBorder="1" applyAlignment="1">
      <alignment horizontal="center" wrapText="1"/>
    </xf>
    <xf numFmtId="0" fontId="31" fillId="0" borderId="197" xfId="0" applyFont="1" applyBorder="1" applyAlignment="1">
      <alignment horizontal="center" wrapText="1"/>
    </xf>
    <xf numFmtId="0" fontId="19" fillId="0" borderId="0" xfId="19" applyFont="1" applyBorder="1" applyAlignment="1" applyProtection="1">
      <alignment horizontal="right"/>
    </xf>
    <xf numFmtId="0" fontId="19" fillId="0" borderId="0" xfId="19" applyFont="1" applyBorder="1" applyAlignment="1" applyProtection="1">
      <alignment horizontal="right"/>
    </xf>
    <xf numFmtId="0" fontId="31" fillId="0" borderId="43" xfId="0" applyFont="1" applyBorder="1" applyAlignment="1">
      <alignment horizontal="center" wrapText="1"/>
    </xf>
    <xf numFmtId="0" fontId="19" fillId="0" borderId="0" xfId="19" applyFont="1" applyBorder="1" applyAlignment="1" applyProtection="1">
      <alignment horizontal="right"/>
    </xf>
    <xf numFmtId="174" fontId="21" fillId="0" borderId="154" xfId="83" applyNumberFormat="1" applyFont="1" applyFill="1" applyBorder="1" applyAlignment="1">
      <alignment horizontal="left"/>
    </xf>
    <xf numFmtId="0" fontId="24" fillId="0" borderId="0" xfId="83" applyFont="1" applyBorder="1" applyAlignment="1">
      <alignment horizontal="left"/>
    </xf>
    <xf numFmtId="0" fontId="20" fillId="0" borderId="0" xfId="83" applyBorder="1"/>
    <xf numFmtId="0" fontId="21" fillId="0" borderId="141" xfId="83" applyFont="1" applyFill="1" applyBorder="1" applyAlignment="1">
      <alignment horizontal="center"/>
    </xf>
    <xf numFmtId="0" fontId="24" fillId="0" borderId="0" xfId="52" applyFont="1" applyAlignment="1">
      <alignment horizontal="right"/>
    </xf>
    <xf numFmtId="0" fontId="21" fillId="0" borderId="128" xfId="83" applyFont="1" applyFill="1" applyBorder="1" applyAlignment="1">
      <alignment horizontal="center"/>
    </xf>
    <xf numFmtId="0" fontId="21" fillId="0" borderId="154" xfId="83" applyFont="1" applyFill="1" applyBorder="1" applyAlignment="1">
      <alignment horizontal="center"/>
    </xf>
    <xf numFmtId="0" fontId="42" fillId="0" borderId="183" xfId="83" applyFont="1" applyBorder="1" applyAlignment="1">
      <alignment horizontal="right"/>
    </xf>
    <xf numFmtId="0" fontId="24" fillId="0" borderId="72" xfId="83" applyFont="1" applyFill="1" applyBorder="1"/>
    <xf numFmtId="0" fontId="24" fillId="0" borderId="0" xfId="52" applyFont="1"/>
    <xf numFmtId="0" fontId="24" fillId="0" borderId="89" xfId="83" applyFont="1" applyBorder="1" applyAlignment="1">
      <alignment horizontal="center"/>
    </xf>
    <xf numFmtId="0" fontId="23" fillId="0" borderId="65" xfId="83" applyFont="1" applyFill="1" applyBorder="1" applyAlignment="1">
      <alignment horizontal="left" wrapText="1"/>
    </xf>
    <xf numFmtId="0" fontId="23" fillId="0" borderId="60" xfId="83" applyFont="1" applyFill="1" applyBorder="1" applyAlignment="1">
      <alignment horizontal="left" wrapText="1"/>
    </xf>
    <xf numFmtId="0" fontId="38" fillId="0" borderId="0" xfId="52" applyBorder="1"/>
    <xf numFmtId="0" fontId="21" fillId="0" borderId="211" xfId="83" applyFont="1" applyFill="1" applyBorder="1" applyAlignment="1">
      <alignment horizontal="left" wrapText="1"/>
    </xf>
    <xf numFmtId="0" fontId="24" fillId="0" borderId="60" xfId="83" applyFont="1" applyBorder="1"/>
    <xf numFmtId="0" fontId="21" fillId="0" borderId="213" xfId="83" applyFont="1" applyFill="1" applyBorder="1" applyAlignment="1">
      <alignment horizontal="left" wrapText="1"/>
    </xf>
    <xf numFmtId="0" fontId="21" fillId="0" borderId="155" xfId="83" applyFont="1" applyFill="1" applyBorder="1"/>
    <xf numFmtId="0" fontId="21" fillId="0" borderId="149" xfId="83" applyFont="1" applyFill="1" applyBorder="1" applyAlignment="1">
      <alignment horizontal="center"/>
    </xf>
    <xf numFmtId="0" fontId="24" fillId="0" borderId="0" xfId="83" applyFont="1" applyFill="1" applyBorder="1"/>
    <xf numFmtId="0" fontId="24" fillId="0" borderId="65" xfId="83" applyFont="1" applyBorder="1"/>
    <xf numFmtId="169" fontId="20" fillId="0" borderId="150" xfId="83" applyNumberFormat="1" applyFont="1" applyFill="1" applyBorder="1" applyAlignment="1"/>
    <xf numFmtId="0" fontId="41" fillId="0" borderId="0" xfId="83" applyFont="1" applyFill="1" applyBorder="1"/>
    <xf numFmtId="0" fontId="24" fillId="0" borderId="0" xfId="83" applyFont="1" applyFill="1" applyBorder="1" applyAlignment="1">
      <alignment horizontal="left"/>
    </xf>
    <xf numFmtId="0" fontId="38" fillId="0" borderId="0" xfId="52"/>
    <xf numFmtId="0" fontId="21" fillId="0" borderId="211" xfId="83" applyFont="1" applyFill="1" applyBorder="1"/>
    <xf numFmtId="0" fontId="38" fillId="0" borderId="0" xfId="52" applyFill="1" applyBorder="1"/>
    <xf numFmtId="169" fontId="20" fillId="0" borderId="191" xfId="83" applyNumberFormat="1" applyFont="1" applyFill="1" applyBorder="1" applyAlignment="1"/>
    <xf numFmtId="0" fontId="24" fillId="0" borderId="141" xfId="83" applyFont="1" applyBorder="1" applyAlignment="1">
      <alignment horizontal="center"/>
    </xf>
    <xf numFmtId="0" fontId="21" fillId="0" borderId="91" xfId="83" applyFont="1" applyBorder="1" applyAlignment="1">
      <alignment horizontal="center"/>
    </xf>
    <xf numFmtId="0" fontId="43" fillId="0" borderId="0" xfId="83" applyFont="1" applyFill="1" applyBorder="1"/>
    <xf numFmtId="0" fontId="24" fillId="0" borderId="128" xfId="83" applyFont="1" applyBorder="1" applyAlignment="1">
      <alignment horizontal="center"/>
    </xf>
    <xf numFmtId="0" fontId="24" fillId="0" borderId="0" xfId="83" applyFont="1" applyBorder="1" applyAlignment="1">
      <alignment horizontal="right"/>
    </xf>
    <xf numFmtId="0" fontId="24" fillId="0" borderId="141" xfId="83" applyFont="1" applyFill="1" applyBorder="1"/>
    <xf numFmtId="0" fontId="21" fillId="0" borderId="0" xfId="83" applyFont="1" applyBorder="1" applyAlignment="1">
      <alignment horizontal="center"/>
    </xf>
    <xf numFmtId="0" fontId="23" fillId="0" borderId="60" xfId="83" quotePrefix="1" applyFont="1" applyFill="1" applyBorder="1" applyAlignment="1">
      <alignment horizontal="left" wrapText="1"/>
    </xf>
    <xf numFmtId="169" fontId="20" fillId="0" borderId="151" xfId="83" applyNumberFormat="1" applyFont="1" applyFill="1" applyBorder="1" applyAlignment="1"/>
    <xf numFmtId="0" fontId="23" fillId="0" borderId="64" xfId="83" applyFont="1" applyFill="1" applyBorder="1" applyAlignment="1">
      <alignment horizontal="left" wrapText="1"/>
    </xf>
    <xf numFmtId="0" fontId="24" fillId="0" borderId="149" xfId="83" applyFont="1" applyFill="1" applyBorder="1"/>
    <xf numFmtId="0" fontId="19" fillId="0" borderId="0" xfId="19" applyFont="1" applyBorder="1" applyAlignment="1" applyProtection="1">
      <alignment horizontal="right"/>
    </xf>
    <xf numFmtId="0" fontId="19" fillId="0" borderId="0" xfId="19" applyFont="1" applyBorder="1" applyAlignment="1" applyProtection="1">
      <alignment horizontal="right"/>
    </xf>
    <xf numFmtId="0" fontId="24" fillId="0" borderId="214" xfId="83" applyFont="1" applyBorder="1" applyAlignment="1">
      <alignment horizontal="center"/>
    </xf>
    <xf numFmtId="0" fontId="24" fillId="0" borderId="215" xfId="83" applyFont="1" applyBorder="1" applyAlignment="1">
      <alignment horizontal="left"/>
    </xf>
    <xf numFmtId="169" fontId="20" fillId="0" borderId="216" xfId="83" applyNumberFormat="1" applyFont="1" applyFill="1" applyBorder="1" applyAlignment="1"/>
    <xf numFmtId="169" fontId="20" fillId="0" borderId="217" xfId="83" applyNumberFormat="1" applyFont="1" applyFill="1" applyBorder="1" applyAlignment="1"/>
    <xf numFmtId="169" fontId="20" fillId="0" borderId="218" xfId="83" applyNumberFormat="1" applyFont="1" applyFill="1" applyBorder="1" applyAlignment="1"/>
    <xf numFmtId="0" fontId="24" fillId="0" borderId="219" xfId="83" applyFont="1" applyBorder="1" applyAlignment="1">
      <alignment horizontal="center"/>
    </xf>
    <xf numFmtId="0" fontId="24" fillId="0" borderId="220" xfId="83" applyFont="1" applyBorder="1" applyAlignment="1">
      <alignment horizontal="left"/>
    </xf>
    <xf numFmtId="169" fontId="20" fillId="0" borderId="221" xfId="83" applyNumberFormat="1" applyFont="1" applyFill="1" applyBorder="1" applyAlignment="1"/>
    <xf numFmtId="169" fontId="20" fillId="0" borderId="222" xfId="83" applyNumberFormat="1" applyFont="1" applyFill="1" applyBorder="1" applyAlignment="1"/>
    <xf numFmtId="169" fontId="20" fillId="0" borderId="223" xfId="83" applyNumberFormat="1" applyFont="1" applyFill="1" applyBorder="1" applyAlignment="1"/>
    <xf numFmtId="0" fontId="24" fillId="0" borderId="224" xfId="83" applyFont="1" applyBorder="1" applyAlignment="1">
      <alignment horizontal="center"/>
    </xf>
    <xf numFmtId="0" fontId="24" fillId="0" borderId="225" xfId="83" applyFont="1" applyBorder="1" applyAlignment="1">
      <alignment horizontal="left"/>
    </xf>
    <xf numFmtId="169" fontId="20" fillId="0" borderId="226" xfId="83" applyNumberFormat="1" applyFont="1" applyFill="1" applyBorder="1" applyAlignment="1"/>
    <xf numFmtId="169" fontId="20" fillId="0" borderId="227" xfId="83" applyNumberFormat="1" applyFont="1" applyFill="1" applyBorder="1" applyAlignment="1"/>
    <xf numFmtId="169" fontId="20" fillId="0" borderId="228" xfId="83" applyNumberFormat="1" applyFont="1" applyFill="1" applyBorder="1" applyAlignment="1"/>
    <xf numFmtId="169" fontId="20" fillId="9" borderId="217" xfId="83" applyNumberFormat="1" applyFont="1" applyFill="1" applyBorder="1" applyAlignment="1"/>
    <xf numFmtId="169" fontId="20" fillId="9" borderId="222" xfId="83" applyNumberFormat="1" applyFont="1" applyFill="1" applyBorder="1" applyAlignment="1"/>
    <xf numFmtId="169" fontId="20" fillId="9" borderId="227" xfId="83" applyNumberFormat="1" applyFont="1" applyFill="1" applyBorder="1" applyAlignment="1"/>
    <xf numFmtId="169" fontId="20" fillId="9" borderId="191" xfId="83" applyNumberFormat="1" applyFont="1" applyFill="1" applyBorder="1" applyAlignment="1"/>
    <xf numFmtId="164" fontId="10" fillId="0" borderId="122" xfId="2" applyNumberFormat="1" applyFont="1" applyBorder="1"/>
    <xf numFmtId="164" fontId="14" fillId="0" borderId="149" xfId="2" applyNumberFormat="1" applyFont="1" applyBorder="1"/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0" fillId="0" borderId="176" xfId="0" applyFont="1" applyFill="1" applyBorder="1" applyAlignment="1">
      <alignment horizontal="center"/>
    </xf>
    <xf numFmtId="0" fontId="10" fillId="0" borderId="140" xfId="0" applyFont="1" applyFill="1" applyBorder="1" applyAlignment="1">
      <alignment wrapText="1"/>
    </xf>
    <xf numFmtId="0" fontId="10" fillId="0" borderId="92" xfId="0" applyFont="1" applyFill="1" applyBorder="1" applyAlignment="1">
      <alignment wrapText="1"/>
    </xf>
    <xf numFmtId="0" fontId="10" fillId="0" borderId="59" xfId="0" applyFont="1" applyFill="1" applyBorder="1" applyAlignment="1">
      <alignment wrapText="1"/>
    </xf>
    <xf numFmtId="3" fontId="32" fillId="0" borderId="67" xfId="0" applyNumberFormat="1" applyFont="1" applyBorder="1" applyAlignment="1">
      <alignment horizontal="center"/>
    </xf>
    <xf numFmtId="0" fontId="10" fillId="0" borderId="177" xfId="0" applyFont="1" applyFill="1" applyBorder="1" applyAlignment="1">
      <alignment horizontal="center"/>
    </xf>
    <xf numFmtId="0" fontId="10" fillId="0" borderId="0" xfId="0" applyFont="1"/>
    <xf numFmtId="0" fontId="19" fillId="0" borderId="0" xfId="266" applyFont="1" applyBorder="1" applyAlignment="1">
      <alignment wrapText="1"/>
    </xf>
    <xf numFmtId="0" fontId="28" fillId="0" borderId="0" xfId="266" applyFont="1" applyBorder="1" applyAlignment="1">
      <alignment wrapText="1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0" fillId="0" borderId="44" xfId="0" applyFont="1" applyFill="1" applyBorder="1" applyAlignment="1">
      <alignment horizontal="center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0" fontId="19" fillId="0" borderId="0" xfId="140" applyFont="1" applyBorder="1" applyAlignment="1">
      <alignment horizontal="right"/>
    </xf>
    <xf numFmtId="0" fontId="19" fillId="0" borderId="0" xfId="44" applyFont="1" applyBorder="1" applyAlignment="1">
      <alignment horizontal="right"/>
    </xf>
    <xf numFmtId="167" fontId="10" fillId="0" borderId="29" xfId="1" applyNumberFormat="1" applyFont="1" applyBorder="1"/>
    <xf numFmtId="167" fontId="10" fillId="0" borderId="19" xfId="1" applyNumberFormat="1" applyFont="1" applyBorder="1"/>
    <xf numFmtId="167" fontId="10" fillId="0" borderId="25" xfId="1" applyNumberFormat="1" applyFont="1" applyBorder="1"/>
    <xf numFmtId="167" fontId="10" fillId="0" borderId="11" xfId="1" applyNumberFormat="1" applyFont="1" applyBorder="1"/>
    <xf numFmtId="167" fontId="14" fillId="0" borderId="28" xfId="1" applyNumberFormat="1" applyFont="1" applyBorder="1"/>
    <xf numFmtId="167" fontId="10" fillId="0" borderId="17" xfId="1" applyNumberFormat="1" applyFont="1" applyBorder="1"/>
    <xf numFmtId="167" fontId="14" fillId="0" borderId="20" xfId="1" applyNumberFormat="1" applyFont="1" applyBorder="1"/>
    <xf numFmtId="167" fontId="10" fillId="0" borderId="23" xfId="1" applyNumberFormat="1" applyFont="1" applyBorder="1"/>
    <xf numFmtId="167" fontId="14" fillId="0" borderId="26" xfId="1" applyNumberFormat="1" applyFont="1" applyBorder="1"/>
    <xf numFmtId="167" fontId="10" fillId="0" borderId="67" xfId="1" applyNumberFormat="1" applyFont="1" applyBorder="1"/>
    <xf numFmtId="167" fontId="10" fillId="0" borderId="68" xfId="1" applyNumberFormat="1" applyFont="1" applyBorder="1"/>
    <xf numFmtId="0" fontId="10" fillId="0" borderId="66" xfId="0" applyFont="1" applyBorder="1" applyAlignment="1">
      <alignment horizontal="center"/>
    </xf>
    <xf numFmtId="0" fontId="14" fillId="0" borderId="62" xfId="0" applyFont="1" applyFill="1" applyBorder="1" applyAlignment="1">
      <alignment wrapText="1"/>
    </xf>
    <xf numFmtId="0" fontId="10" fillId="0" borderId="67" xfId="0" applyFont="1" applyFill="1" applyBorder="1" applyAlignment="1">
      <alignment wrapText="1"/>
    </xf>
    <xf numFmtId="0" fontId="14" fillId="0" borderId="61" xfId="0" applyFont="1" applyBorder="1" applyAlignment="1">
      <alignment horizontal="center"/>
    </xf>
    <xf numFmtId="167" fontId="14" fillId="0" borderId="62" xfId="1" applyNumberFormat="1" applyFont="1" applyBorder="1"/>
    <xf numFmtId="167" fontId="14" fillId="0" borderId="63" xfId="1" applyNumberFormat="1" applyFont="1" applyBorder="1"/>
    <xf numFmtId="0" fontId="10" fillId="0" borderId="173" xfId="0" applyFont="1" applyBorder="1" applyAlignment="1">
      <alignment horizontal="center"/>
    </xf>
    <xf numFmtId="0" fontId="10" fillId="0" borderId="166" xfId="0" applyFont="1" applyFill="1" applyBorder="1" applyAlignment="1">
      <alignment wrapText="1"/>
    </xf>
    <xf numFmtId="3" fontId="32" fillId="0" borderId="62" xfId="0" applyNumberFormat="1" applyFont="1" applyBorder="1"/>
    <xf numFmtId="3" fontId="32" fillId="0" borderId="63" xfId="0" applyNumberFormat="1" applyFont="1" applyBorder="1"/>
    <xf numFmtId="167" fontId="10" fillId="0" borderId="174" xfId="1" applyNumberFormat="1" applyFont="1" applyBorder="1"/>
    <xf numFmtId="167" fontId="10" fillId="0" borderId="166" xfId="1" applyNumberFormat="1" applyFont="1" applyBorder="1"/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0" fillId="0" borderId="0" xfId="0"/>
    <xf numFmtId="0" fontId="10" fillId="0" borderId="166" xfId="0" applyFont="1" applyFill="1" applyBorder="1" applyAlignment="1">
      <alignment vertical="top" wrapText="1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0" fillId="0" borderId="0" xfId="0" applyFont="1"/>
    <xf numFmtId="166" fontId="0" fillId="0" borderId="192" xfId="0" applyNumberFormat="1" applyFont="1" applyBorder="1" applyAlignment="1">
      <alignment horizontal="center"/>
    </xf>
    <xf numFmtId="0" fontId="19" fillId="0" borderId="0" xfId="140" applyFont="1" applyBorder="1" applyAlignment="1" applyProtection="1">
      <alignment horizontal="right" wrapText="1"/>
    </xf>
    <xf numFmtId="0" fontId="19" fillId="0" borderId="0" xfId="44" applyFont="1" applyBorder="1" applyAlignment="1" applyProtection="1">
      <alignment horizontal="right" wrapText="1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3" fontId="10" fillId="0" borderId="62" xfId="0" applyNumberFormat="1" applyFont="1" applyBorder="1"/>
    <xf numFmtId="0" fontId="10" fillId="0" borderId="61" xfId="0" applyFont="1" applyBorder="1" applyAlignment="1">
      <alignment horizontal="center"/>
    </xf>
    <xf numFmtId="0" fontId="0" fillId="0" borderId="0" xfId="0" applyFont="1"/>
    <xf numFmtId="0" fontId="10" fillId="0" borderId="173" xfId="0" applyFont="1" applyBorder="1" applyAlignment="1">
      <alignment horizontal="center"/>
    </xf>
    <xf numFmtId="0" fontId="0" fillId="0" borderId="0" xfId="0" applyFont="1" applyFill="1"/>
    <xf numFmtId="0" fontId="31" fillId="0" borderId="0" xfId="0" applyFont="1"/>
    <xf numFmtId="0" fontId="32" fillId="0" borderId="173" xfId="0" applyFont="1" applyBorder="1" applyAlignment="1">
      <alignment horizontal="center"/>
    </xf>
    <xf numFmtId="0" fontId="10" fillId="0" borderId="62" xfId="0" applyFont="1" applyFill="1" applyBorder="1" applyAlignment="1">
      <alignment wrapText="1"/>
    </xf>
    <xf numFmtId="166" fontId="0" fillId="0" borderId="61" xfId="0" applyNumberFormat="1" applyFont="1" applyBorder="1" applyAlignment="1">
      <alignment horizontal="center"/>
    </xf>
    <xf numFmtId="166" fontId="0" fillId="0" borderId="62" xfId="0" applyNumberFormat="1" applyFont="1" applyBorder="1" applyAlignment="1">
      <alignment horizontal="center"/>
    </xf>
    <xf numFmtId="166" fontId="0" fillId="0" borderId="63" xfId="0" applyNumberFormat="1" applyFont="1" applyBorder="1" applyAlignment="1">
      <alignment horizontal="center"/>
    </xf>
    <xf numFmtId="0" fontId="0" fillId="0" borderId="173" xfId="0" applyFont="1" applyBorder="1" applyAlignment="1">
      <alignment horizontal="center"/>
    </xf>
    <xf numFmtId="0" fontId="0" fillId="0" borderId="166" xfId="0" applyFont="1" applyBorder="1"/>
    <xf numFmtId="166" fontId="0" fillId="0" borderId="166" xfId="0" applyNumberFormat="1" applyFont="1" applyBorder="1" applyAlignment="1">
      <alignment horizontal="center"/>
    </xf>
    <xf numFmtId="166" fontId="0" fillId="0" borderId="174" xfId="0" applyNumberFormat="1" applyFont="1" applyBorder="1" applyAlignment="1">
      <alignment horizontal="center"/>
    </xf>
    <xf numFmtId="3" fontId="25" fillId="0" borderId="166" xfId="0" applyNumberFormat="1" applyFont="1" applyBorder="1"/>
    <xf numFmtId="3" fontId="25" fillId="0" borderId="174" xfId="0" applyNumberFormat="1" applyFont="1" applyBorder="1"/>
    <xf numFmtId="166" fontId="0" fillId="0" borderId="173" xfId="0" applyNumberFormat="1" applyFont="1" applyBorder="1" applyAlignment="1">
      <alignment horizontal="center"/>
    </xf>
    <xf numFmtId="166" fontId="0" fillId="0" borderId="201" xfId="0" applyNumberFormat="1" applyFont="1" applyBorder="1" applyAlignment="1">
      <alignment horizontal="center"/>
    </xf>
    <xf numFmtId="166" fontId="0" fillId="0" borderId="202" xfId="0" applyNumberFormat="1" applyFont="1" applyBorder="1" applyAlignment="1">
      <alignment horizontal="center"/>
    </xf>
    <xf numFmtId="0" fontId="19" fillId="0" borderId="0" xfId="140" applyFont="1" applyBorder="1" applyAlignment="1" applyProtection="1">
      <alignment horizontal="right"/>
    </xf>
    <xf numFmtId="0" fontId="19" fillId="0" borderId="0" xfId="44" applyFont="1" applyBorder="1" applyAlignment="1" applyProtection="1">
      <alignment horizontal="right"/>
    </xf>
    <xf numFmtId="0" fontId="19" fillId="0" borderId="0" xfId="140" applyNumberFormat="1" applyFont="1" applyBorder="1" applyAlignment="1" applyProtection="1">
      <alignment horizontal="right"/>
    </xf>
    <xf numFmtId="0" fontId="19" fillId="0" borderId="0" xfId="44" applyNumberFormat="1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0" fontId="19" fillId="0" borderId="0" xfId="140" applyFont="1" applyBorder="1" applyAlignment="1" applyProtection="1">
      <alignment horizontal="right"/>
    </xf>
    <xf numFmtId="0" fontId="19" fillId="0" borderId="0" xfId="58" applyFont="1" applyBorder="1" applyAlignment="1" applyProtection="1">
      <alignment horizontal="right"/>
    </xf>
    <xf numFmtId="3" fontId="10" fillId="0" borderId="23" xfId="0" applyNumberFormat="1" applyFont="1" applyBorder="1"/>
    <xf numFmtId="3" fontId="10" fillId="0" borderId="26" xfId="0" applyNumberFormat="1" applyFont="1" applyBorder="1"/>
    <xf numFmtId="0" fontId="14" fillId="0" borderId="63" xfId="0" applyFont="1" applyBorder="1"/>
    <xf numFmtId="0" fontId="14" fillId="0" borderId="83" xfId="0" applyFont="1" applyFill="1" applyBorder="1" applyAlignment="1">
      <alignment wrapText="1"/>
    </xf>
    <xf numFmtId="0" fontId="14" fillId="0" borderId="169" xfId="0" applyFont="1" applyBorder="1"/>
    <xf numFmtId="0" fontId="10" fillId="0" borderId="171" xfId="0" applyFont="1" applyBorder="1"/>
    <xf numFmtId="0" fontId="14" fillId="0" borderId="61" xfId="0" applyFont="1" applyBorder="1"/>
    <xf numFmtId="3" fontId="10" fillId="0" borderId="169" xfId="0" applyNumberFormat="1" applyFont="1" applyBorder="1"/>
    <xf numFmtId="3" fontId="10" fillId="0" borderId="171" xfId="0" applyNumberFormat="1" applyFont="1" applyBorder="1"/>
    <xf numFmtId="3" fontId="32" fillId="0" borderId="123" xfId="0" applyNumberFormat="1" applyFont="1" applyBorder="1"/>
    <xf numFmtId="3" fontId="32" fillId="0" borderId="124" xfId="0" applyNumberFormat="1" applyFont="1" applyBorder="1"/>
    <xf numFmtId="0" fontId="0" fillId="0" borderId="73" xfId="0" applyFont="1" applyBorder="1" applyAlignment="1">
      <alignment horizontal="center"/>
    </xf>
    <xf numFmtId="0" fontId="11" fillId="0" borderId="93" xfId="0" applyFont="1" applyFill="1" applyBorder="1" applyAlignment="1">
      <alignment wrapText="1"/>
    </xf>
    <xf numFmtId="3" fontId="31" fillId="0" borderId="94" xfId="0" applyNumberFormat="1" applyFont="1" applyBorder="1"/>
    <xf numFmtId="3" fontId="31" fillId="0" borderId="74" xfId="0" applyNumberFormat="1" applyFont="1" applyBorder="1"/>
    <xf numFmtId="3" fontId="31" fillId="0" borderId="75" xfId="0" applyNumberFormat="1" applyFont="1" applyBorder="1"/>
    <xf numFmtId="0" fontId="0" fillId="0" borderId="112" xfId="0" applyFont="1" applyBorder="1" applyAlignment="1">
      <alignment horizontal="center"/>
    </xf>
    <xf numFmtId="3" fontId="31" fillId="0" borderId="229" xfId="0" applyNumberFormat="1" applyFont="1" applyBorder="1"/>
    <xf numFmtId="0" fontId="0" fillId="0" borderId="230" xfId="0" applyFont="1" applyBorder="1" applyAlignment="1">
      <alignment horizontal="center"/>
    </xf>
    <xf numFmtId="3" fontId="31" fillId="0" borderId="231" xfId="0" applyNumberFormat="1" applyFont="1" applyBorder="1"/>
    <xf numFmtId="0" fontId="0" fillId="0" borderId="97" xfId="0" applyFont="1" applyBorder="1" applyAlignment="1">
      <alignment horizontal="center"/>
    </xf>
    <xf numFmtId="0" fontId="0" fillId="0" borderId="98" xfId="0" applyFont="1" applyFill="1" applyBorder="1" applyAlignment="1">
      <alignment wrapText="1"/>
    </xf>
    <xf numFmtId="3" fontId="32" fillId="0" borderId="99" xfId="0" applyNumberFormat="1" applyFont="1" applyBorder="1"/>
    <xf numFmtId="3" fontId="32" fillId="0" borderId="100" xfId="0" applyNumberFormat="1" applyFont="1" applyBorder="1"/>
    <xf numFmtId="3" fontId="32" fillId="0" borderId="107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3" fontId="32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/>
    <xf numFmtId="0" fontId="14" fillId="0" borderId="232" xfId="0" applyFont="1" applyBorder="1" applyAlignment="1">
      <alignment horizontal="center"/>
    </xf>
    <xf numFmtId="0" fontId="10" fillId="0" borderId="112" xfId="0" applyFont="1" applyBorder="1" applyAlignment="1">
      <alignment horizontal="center"/>
    </xf>
    <xf numFmtId="164" fontId="10" fillId="0" borderId="141" xfId="2" applyNumberFormat="1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3" fontId="29" fillId="0" borderId="0" xfId="0" applyNumberFormat="1" applyFont="1"/>
    <xf numFmtId="0" fontId="15" fillId="0" borderId="0" xfId="0" applyFont="1" applyFill="1" applyAlignment="1">
      <alignment wrapText="1"/>
    </xf>
    <xf numFmtId="0" fontId="10" fillId="0" borderId="169" xfId="0" applyFont="1" applyBorder="1"/>
    <xf numFmtId="0" fontId="10" fillId="0" borderId="232" xfId="0" applyFont="1" applyBorder="1" applyAlignment="1">
      <alignment horizontal="center"/>
    </xf>
    <xf numFmtId="0" fontId="10" fillId="0" borderId="233" xfId="0" applyFont="1" applyFill="1" applyBorder="1" applyAlignment="1">
      <alignment wrapText="1"/>
    </xf>
    <xf numFmtId="167" fontId="10" fillId="0" borderId="233" xfId="1" applyNumberFormat="1" applyFont="1" applyBorder="1"/>
    <xf numFmtId="167" fontId="10" fillId="0" borderId="234" xfId="1" applyNumberFormat="1" applyFont="1" applyBorder="1"/>
    <xf numFmtId="165" fontId="28" fillId="0" borderId="86" xfId="2" applyFont="1" applyBorder="1" applyAlignment="1" applyProtection="1">
      <alignment horizontal="right"/>
    </xf>
    <xf numFmtId="165" fontId="28" fillId="0" borderId="87" xfId="2" applyFont="1" applyBorder="1" applyAlignment="1" applyProtection="1">
      <alignment horizontal="right"/>
    </xf>
    <xf numFmtId="165" fontId="28" fillId="0" borderId="88" xfId="2" applyFont="1" applyBorder="1" applyAlignment="1" applyProtection="1">
      <alignment horizontal="right"/>
    </xf>
    <xf numFmtId="0" fontId="14" fillId="0" borderId="191" xfId="0" applyFont="1" applyFill="1" applyBorder="1" applyAlignment="1">
      <alignment wrapText="1"/>
    </xf>
    <xf numFmtId="167" fontId="14" fillId="0" borderId="191" xfId="1" applyNumberFormat="1" applyFont="1" applyBorder="1"/>
    <xf numFmtId="167" fontId="14" fillId="0" borderId="151" xfId="1" applyNumberFormat="1" applyFont="1" applyBorder="1"/>
    <xf numFmtId="165" fontId="28" fillId="0" borderId="165" xfId="2" applyFont="1" applyBorder="1" applyAlignment="1" applyProtection="1">
      <alignment horizontal="right"/>
    </xf>
    <xf numFmtId="166" fontId="10" fillId="0" borderId="61" xfId="0" applyNumberFormat="1" applyFont="1" applyBorder="1" applyAlignment="1">
      <alignment horizontal="center"/>
    </xf>
    <xf numFmtId="166" fontId="10" fillId="0" borderId="62" xfId="0" applyNumberFormat="1" applyFont="1" applyBorder="1" applyAlignment="1">
      <alignment horizontal="center"/>
    </xf>
    <xf numFmtId="166" fontId="10" fillId="0" borderId="63" xfId="0" applyNumberFormat="1" applyFont="1" applyBorder="1" applyAlignment="1">
      <alignment horizontal="center"/>
    </xf>
    <xf numFmtId="166" fontId="10" fillId="0" borderId="173" xfId="0" applyNumberFormat="1" applyFont="1" applyBorder="1" applyAlignment="1">
      <alignment horizontal="center"/>
    </xf>
    <xf numFmtId="166" fontId="10" fillId="0" borderId="201" xfId="0" applyNumberFormat="1" applyFont="1" applyBorder="1" applyAlignment="1">
      <alignment horizontal="center"/>
    </xf>
    <xf numFmtId="166" fontId="10" fillId="0" borderId="202" xfId="0" applyNumberFormat="1" applyFont="1" applyBorder="1" applyAlignment="1">
      <alignment horizontal="center"/>
    </xf>
    <xf numFmtId="166" fontId="10" fillId="0" borderId="192" xfId="0" applyNumberFormat="1" applyFont="1" applyBorder="1" applyAlignment="1">
      <alignment horizontal="center"/>
    </xf>
    <xf numFmtId="3" fontId="10" fillId="0" borderId="233" xfId="0" applyNumberFormat="1" applyFont="1" applyBorder="1"/>
    <xf numFmtId="3" fontId="10" fillId="0" borderId="234" xfId="0" applyNumberFormat="1" applyFont="1" applyBorder="1"/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3" fontId="10" fillId="0" borderId="73" xfId="0" applyNumberFormat="1" applyFont="1" applyBorder="1"/>
    <xf numFmtId="3" fontId="10" fillId="0" borderId="74" xfId="0" applyNumberFormat="1" applyFont="1" applyBorder="1"/>
    <xf numFmtId="3" fontId="10" fillId="0" borderId="75" xfId="0" applyNumberFormat="1" applyFont="1" applyBorder="1"/>
    <xf numFmtId="3" fontId="10" fillId="0" borderId="76" xfId="0" applyNumberFormat="1" applyFont="1" applyBorder="1"/>
    <xf numFmtId="3" fontId="10" fillId="0" borderId="77" xfId="0" applyNumberFormat="1" applyFont="1" applyBorder="1"/>
    <xf numFmtId="3" fontId="10" fillId="0" borderId="78" xfId="0" applyNumberFormat="1" applyFont="1" applyBorder="1"/>
    <xf numFmtId="3" fontId="10" fillId="0" borderId="79" xfId="0" applyNumberFormat="1" applyFont="1" applyBorder="1"/>
    <xf numFmtId="3" fontId="10" fillId="0" borderId="80" xfId="0" applyNumberFormat="1" applyFont="1" applyBorder="1"/>
    <xf numFmtId="0" fontId="23" fillId="0" borderId="1" xfId="0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37" xfId="0" applyFont="1" applyBorder="1" applyAlignment="1">
      <alignment horizontal="center" wrapText="1"/>
    </xf>
    <xf numFmtId="0" fontId="23" fillId="0" borderId="38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40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2" fillId="0" borderId="11" xfId="0" applyFont="1" applyFill="1" applyBorder="1" applyAlignment="1">
      <alignment horizontal="center"/>
    </xf>
    <xf numFmtId="0" fontId="22" fillId="0" borderId="12" xfId="0" applyFont="1" applyFill="1" applyBorder="1" applyAlignment="1">
      <alignment wrapText="1"/>
    </xf>
    <xf numFmtId="3" fontId="22" fillId="0" borderId="73" xfId="0" applyNumberFormat="1" applyFont="1" applyBorder="1"/>
    <xf numFmtId="3" fontId="22" fillId="0" borderId="74" xfId="0" applyNumberFormat="1" applyFont="1" applyBorder="1"/>
    <xf numFmtId="3" fontId="22" fillId="0" borderId="75" xfId="0" applyNumberFormat="1" applyFont="1" applyBorder="1"/>
    <xf numFmtId="0" fontId="22" fillId="0" borderId="16" xfId="2" applyNumberFormat="1" applyFont="1" applyBorder="1"/>
    <xf numFmtId="0" fontId="22" fillId="0" borderId="17" xfId="0" applyFont="1" applyFill="1" applyBorder="1" applyAlignment="1">
      <alignment horizontal="center"/>
    </xf>
    <xf numFmtId="0" fontId="22" fillId="0" borderId="18" xfId="0" applyFont="1" applyFill="1" applyBorder="1" applyAlignment="1">
      <alignment wrapText="1"/>
    </xf>
    <xf numFmtId="3" fontId="22" fillId="0" borderId="76" xfId="0" applyNumberFormat="1" applyFont="1" applyBorder="1"/>
    <xf numFmtId="3" fontId="22" fillId="0" borderId="19" xfId="0" applyNumberFormat="1" applyFont="1" applyBorder="1"/>
    <xf numFmtId="3" fontId="22" fillId="0" borderId="77" xfId="0" applyNumberFormat="1" applyFont="1" applyBorder="1"/>
    <xf numFmtId="0" fontId="22" fillId="0" borderId="21" xfId="2" applyNumberFormat="1" applyFont="1" applyBorder="1"/>
    <xf numFmtId="0" fontId="22" fillId="0" borderId="13" xfId="0" applyFont="1" applyFill="1" applyBorder="1" applyAlignment="1">
      <alignment horizontal="center"/>
    </xf>
    <xf numFmtId="0" fontId="22" fillId="0" borderId="22" xfId="0" applyFont="1" applyFill="1" applyBorder="1" applyAlignment="1">
      <alignment wrapText="1"/>
    </xf>
    <xf numFmtId="0" fontId="22" fillId="0" borderId="23" xfId="0" applyFont="1" applyFill="1" applyBorder="1" applyAlignment="1">
      <alignment horizontal="center"/>
    </xf>
    <xf numFmtId="0" fontId="22" fillId="0" borderId="24" xfId="0" applyFont="1" applyFill="1" applyBorder="1" applyAlignment="1">
      <alignment wrapText="1"/>
    </xf>
    <xf numFmtId="3" fontId="22" fillId="0" borderId="78" xfId="0" applyNumberFormat="1" applyFont="1" applyBorder="1"/>
    <xf numFmtId="3" fontId="22" fillId="0" borderId="79" xfId="0" applyNumberFormat="1" applyFont="1" applyBorder="1"/>
    <xf numFmtId="3" fontId="22" fillId="0" borderId="80" xfId="0" applyNumberFormat="1" applyFont="1" applyBorder="1"/>
    <xf numFmtId="0" fontId="22" fillId="0" borderId="27" xfId="2" applyNumberFormat="1" applyFont="1" applyBorder="1"/>
    <xf numFmtId="0" fontId="23" fillId="0" borderId="73" xfId="0" applyFont="1" applyBorder="1" applyAlignment="1">
      <alignment horizontal="center"/>
    </xf>
    <xf numFmtId="0" fontId="23" fillId="0" borderId="93" xfId="0" applyFont="1" applyFill="1" applyBorder="1" applyAlignment="1">
      <alignment wrapText="1"/>
    </xf>
    <xf numFmtId="0" fontId="23" fillId="0" borderId="94" xfId="0" applyFont="1" applyBorder="1"/>
    <xf numFmtId="0" fontId="23" fillId="0" borderId="74" xfId="0" applyFont="1" applyBorder="1"/>
    <xf numFmtId="0" fontId="23" fillId="0" borderId="93" xfId="0" applyFont="1" applyBorder="1"/>
    <xf numFmtId="0" fontId="23" fillId="0" borderId="69" xfId="0" applyFont="1" applyBorder="1"/>
    <xf numFmtId="0" fontId="22" fillId="0" borderId="97" xfId="0" applyFont="1" applyBorder="1" applyAlignment="1">
      <alignment horizontal="center"/>
    </xf>
    <xf numFmtId="0" fontId="22" fillId="0" borderId="98" xfId="0" applyFont="1" applyFill="1" applyBorder="1" applyAlignment="1">
      <alignment wrapText="1"/>
    </xf>
    <xf numFmtId="0" fontId="22" fillId="0" borderId="99" xfId="0" applyFont="1" applyBorder="1"/>
    <xf numFmtId="0" fontId="22" fillId="0" borderId="100" xfId="0" applyFont="1" applyBorder="1"/>
    <xf numFmtId="0" fontId="22" fillId="0" borderId="98" xfId="0" applyFont="1" applyBorder="1"/>
    <xf numFmtId="0" fontId="22" fillId="0" borderId="101" xfId="0" applyFont="1" applyBorder="1"/>
    <xf numFmtId="0" fontId="22" fillId="0" borderId="73" xfId="0" applyFont="1" applyBorder="1" applyAlignment="1">
      <alignment horizontal="center"/>
    </xf>
    <xf numFmtId="0" fontId="22" fillId="0" borderId="93" xfId="0" applyFont="1" applyFill="1" applyBorder="1" applyAlignment="1">
      <alignment wrapText="1"/>
    </xf>
    <xf numFmtId="0" fontId="22" fillId="0" borderId="102" xfId="0" applyFont="1" applyBorder="1"/>
    <xf numFmtId="0" fontId="22" fillId="0" borderId="74" xfId="0" applyFont="1" applyBorder="1"/>
    <xf numFmtId="0" fontId="22" fillId="0" borderId="93" xfId="0" applyFont="1" applyBorder="1"/>
    <xf numFmtId="0" fontId="22" fillId="0" borderId="69" xfId="0" applyFont="1" applyBorder="1"/>
    <xf numFmtId="0" fontId="22" fillId="0" borderId="95" xfId="0" applyFont="1" applyBorder="1" applyAlignment="1">
      <alignment horizontal="center"/>
    </xf>
    <xf numFmtId="0" fontId="22" fillId="0" borderId="15" xfId="0" applyFont="1" applyFill="1" applyBorder="1" applyAlignment="1">
      <alignment wrapText="1"/>
    </xf>
    <xf numFmtId="0" fontId="22" fillId="0" borderId="58" xfId="0" applyFont="1" applyBorder="1"/>
    <xf numFmtId="0" fontId="22" fillId="0" borderId="14" xfId="0" applyFont="1" applyBorder="1"/>
    <xf numFmtId="0" fontId="22" fillId="0" borderId="15" xfId="0" applyFont="1" applyBorder="1"/>
    <xf numFmtId="0" fontId="22" fillId="0" borderId="96" xfId="0" applyFont="1" applyBorder="1"/>
    <xf numFmtId="0" fontId="22" fillId="0" borderId="103" xfId="0" applyFont="1" applyBorder="1"/>
    <xf numFmtId="0" fontId="21" fillId="0" borderId="0" xfId="0" applyFont="1" applyAlignment="1">
      <alignment horizontal="left" vertical="center"/>
    </xf>
    <xf numFmtId="0" fontId="22" fillId="0" borderId="112" xfId="0" applyFont="1" applyBorder="1" applyAlignment="1">
      <alignment horizontal="center"/>
    </xf>
    <xf numFmtId="0" fontId="22" fillId="0" borderId="52" xfId="0" applyFont="1" applyFill="1" applyBorder="1" applyAlignment="1">
      <alignment wrapText="1"/>
    </xf>
    <xf numFmtId="0" fontId="22" fillId="0" borderId="4" xfId="0" applyFont="1" applyBorder="1"/>
    <xf numFmtId="0" fontId="22" fillId="0" borderId="56" xfId="0" applyFont="1" applyBorder="1"/>
    <xf numFmtId="0" fontId="22" fillId="0" borderId="52" xfId="0" applyFont="1" applyBorder="1"/>
    <xf numFmtId="0" fontId="22" fillId="0" borderId="130" xfId="0" applyFont="1" applyBorder="1"/>
    <xf numFmtId="0" fontId="22" fillId="0" borderId="94" xfId="0" applyFont="1" applyBorder="1"/>
    <xf numFmtId="0" fontId="22" fillId="0" borderId="13" xfId="0" applyFont="1" applyBorder="1"/>
    <xf numFmtId="0" fontId="22" fillId="0" borderId="49" xfId="2" applyNumberFormat="1" applyFont="1" applyBorder="1"/>
    <xf numFmtId="164" fontId="22" fillId="0" borderId="30" xfId="2" applyNumberFormat="1" applyFont="1" applyBorder="1"/>
    <xf numFmtId="0" fontId="22" fillId="0" borderId="31" xfId="2" applyNumberFormat="1" applyFont="1" applyBorder="1"/>
    <xf numFmtId="164" fontId="22" fillId="0" borderId="33" xfId="2" applyNumberFormat="1" applyFont="1" applyBorder="1"/>
    <xf numFmtId="0" fontId="22" fillId="0" borderId="53" xfId="2" applyNumberFormat="1" applyFont="1" applyBorder="1"/>
    <xf numFmtId="164" fontId="22" fillId="0" borderId="42" xfId="2" applyNumberFormat="1" applyFont="1" applyBorder="1"/>
    <xf numFmtId="164" fontId="23" fillId="0" borderId="69" xfId="2" applyNumberFormat="1" applyFont="1" applyBorder="1"/>
    <xf numFmtId="164" fontId="22" fillId="0" borderId="130" xfId="2" applyNumberFormat="1" applyFont="1" applyBorder="1"/>
    <xf numFmtId="164" fontId="22" fillId="0" borderId="101" xfId="2" applyNumberFormat="1" applyFont="1" applyBorder="1"/>
    <xf numFmtId="164" fontId="22" fillId="0" borderId="69" xfId="2" applyNumberFormat="1" applyFont="1" applyBorder="1"/>
    <xf numFmtId="164" fontId="22" fillId="0" borderId="96" xfId="2" applyNumberFormat="1" applyFont="1" applyBorder="1"/>
    <xf numFmtId="0" fontId="22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22" fillId="0" borderId="121" xfId="2" applyNumberFormat="1" applyFont="1" applyBorder="1"/>
    <xf numFmtId="164" fontId="22" fillId="0" borderId="51" xfId="2" applyNumberFormat="1" applyFont="1" applyBorder="1"/>
    <xf numFmtId="0" fontId="22" fillId="0" borderId="131" xfId="2" applyNumberFormat="1" applyFont="1" applyBorder="1"/>
    <xf numFmtId="164" fontId="22" fillId="0" borderId="21" xfId="2" applyNumberFormat="1" applyFont="1" applyBorder="1"/>
    <xf numFmtId="0" fontId="22" fillId="0" borderId="132" xfId="2" applyNumberFormat="1" applyFont="1" applyBorder="1"/>
    <xf numFmtId="164" fontId="22" fillId="0" borderId="27" xfId="2" applyNumberFormat="1" applyFont="1" applyBorder="1"/>
    <xf numFmtId="1" fontId="22" fillId="0" borderId="65" xfId="0" applyNumberFormat="1" applyFont="1" applyBorder="1"/>
    <xf numFmtId="0" fontId="29" fillId="0" borderId="0" xfId="0" applyFont="1" applyAlignment="1">
      <alignment horizontal="center"/>
    </xf>
    <xf numFmtId="3" fontId="15" fillId="0" borderId="0" xfId="0" applyNumberFormat="1" applyFont="1"/>
    <xf numFmtId="0" fontId="19" fillId="0" borderId="0" xfId="0" applyFont="1" applyBorder="1" applyAlignment="1" applyProtection="1">
      <alignment horizontal="right"/>
    </xf>
    <xf numFmtId="0" fontId="23" fillId="0" borderId="108" xfId="0" applyFont="1" applyBorder="1" applyAlignment="1">
      <alignment horizontal="center" wrapText="1"/>
    </xf>
    <xf numFmtId="0" fontId="23" fillId="0" borderId="109" xfId="0" applyFont="1" applyBorder="1" applyAlignment="1">
      <alignment horizontal="center" wrapText="1"/>
    </xf>
    <xf numFmtId="0" fontId="24" fillId="0" borderId="89" xfId="0" applyFont="1" applyFill="1" applyBorder="1" applyAlignment="1"/>
    <xf numFmtId="0" fontId="24" fillId="0" borderId="91" xfId="0" applyFont="1" applyFill="1" applyBorder="1" applyAlignment="1"/>
    <xf numFmtId="0" fontId="24" fillId="0" borderId="111" xfId="0" applyFont="1" applyFill="1" applyBorder="1" applyAlignment="1"/>
    <xf numFmtId="0" fontId="23" fillId="0" borderId="112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60" xfId="0" applyFont="1" applyBorder="1" applyAlignment="1">
      <alignment horizontal="center" wrapText="1"/>
    </xf>
    <xf numFmtId="0" fontId="22" fillId="0" borderId="114" xfId="0" applyFont="1" applyFill="1" applyBorder="1" applyAlignment="1">
      <alignment horizontal="center"/>
    </xf>
    <xf numFmtId="3" fontId="22" fillId="0" borderId="61" xfId="0" applyNumberFormat="1" applyFont="1" applyBorder="1" applyAlignment="1"/>
    <xf numFmtId="3" fontId="22" fillId="0" borderId="62" xfId="0" applyNumberFormat="1" applyFont="1" applyBorder="1" applyAlignment="1"/>
    <xf numFmtId="3" fontId="22" fillId="0" borderId="63" xfId="0" applyNumberFormat="1" applyFont="1" applyBorder="1" applyAlignment="1"/>
    <xf numFmtId="3" fontId="22" fillId="0" borderId="51" xfId="0" applyNumberFormat="1" applyFont="1" applyBorder="1" applyAlignment="1"/>
    <xf numFmtId="3" fontId="22" fillId="0" borderId="159" xfId="0" applyNumberFormat="1" applyFont="1" applyBorder="1" applyAlignment="1"/>
    <xf numFmtId="164" fontId="22" fillId="0" borderId="86" xfId="2" applyNumberFormat="1" applyFont="1" applyBorder="1" applyAlignment="1"/>
    <xf numFmtId="0" fontId="22" fillId="0" borderId="76" xfId="0" applyFont="1" applyFill="1" applyBorder="1" applyAlignment="1">
      <alignment horizontal="center"/>
    </xf>
    <xf numFmtId="3" fontId="22" fillId="0" borderId="64" xfId="0" applyNumberFormat="1" applyFont="1" applyBorder="1" applyAlignment="1"/>
    <xf numFmtId="3" fontId="22" fillId="0" borderId="60" xfId="0" applyNumberFormat="1" applyFont="1" applyBorder="1" applyAlignment="1"/>
    <xf numFmtId="3" fontId="22" fillId="0" borderId="65" xfId="0" applyNumberFormat="1" applyFont="1" applyBorder="1" applyAlignment="1"/>
    <xf numFmtId="3" fontId="22" fillId="0" borderId="21" xfId="0" applyNumberFormat="1" applyFont="1" applyBorder="1" applyAlignment="1"/>
    <xf numFmtId="3" fontId="22" fillId="0" borderId="44" xfId="0" applyNumberFormat="1" applyFont="1" applyBorder="1" applyAlignment="1"/>
    <xf numFmtId="164" fontId="22" fillId="0" borderId="87" xfId="2" applyNumberFormat="1" applyFont="1" applyBorder="1" applyAlignment="1"/>
    <xf numFmtId="0" fontId="22" fillId="0" borderId="95" xfId="0" applyFont="1" applyFill="1" applyBorder="1" applyAlignment="1">
      <alignment horizontal="center"/>
    </xf>
    <xf numFmtId="0" fontId="22" fillId="0" borderId="78" xfId="0" applyFont="1" applyFill="1" applyBorder="1" applyAlignment="1">
      <alignment horizontal="center"/>
    </xf>
    <xf numFmtId="0" fontId="22" fillId="0" borderId="82" xfId="0" applyFont="1" applyFill="1" applyBorder="1" applyAlignment="1">
      <alignment wrapText="1"/>
    </xf>
    <xf numFmtId="3" fontId="22" fillId="0" borderId="118" xfId="0" applyNumberFormat="1" applyFont="1" applyBorder="1" applyAlignment="1"/>
    <xf numFmtId="3" fontId="22" fillId="0" borderId="119" xfId="0" applyNumberFormat="1" applyFont="1" applyBorder="1" applyAlignment="1"/>
    <xf numFmtId="3" fontId="22" fillId="0" borderId="120" xfId="0" applyNumberFormat="1" applyFont="1" applyBorder="1" applyAlignment="1"/>
    <xf numFmtId="3" fontId="22" fillId="0" borderId="142" xfId="0" applyNumberFormat="1" applyFont="1" applyBorder="1" applyAlignment="1"/>
    <xf numFmtId="3" fontId="22" fillId="0" borderId="139" xfId="0" applyNumberFormat="1" applyFont="1" applyBorder="1" applyAlignment="1"/>
    <xf numFmtId="164" fontId="22" fillId="0" borderId="88" xfId="2" applyNumberFormat="1" applyFont="1" applyBorder="1" applyAlignment="1"/>
    <xf numFmtId="0" fontId="23" fillId="0" borderId="143" xfId="0" applyFont="1" applyBorder="1" applyAlignment="1">
      <alignment horizontal="center"/>
    </xf>
    <xf numFmtId="0" fontId="23" fillId="0" borderId="148" xfId="0" applyFont="1" applyFill="1" applyBorder="1" applyAlignment="1">
      <alignment wrapText="1"/>
    </xf>
    <xf numFmtId="3" fontId="23" fillId="0" borderId="144" xfId="0" applyNumberFormat="1" applyFont="1" applyBorder="1"/>
    <xf numFmtId="3" fontId="23" fillId="0" borderId="197" xfId="0" applyNumberFormat="1" applyFont="1" applyBorder="1"/>
    <xf numFmtId="3" fontId="23" fillId="0" borderId="148" xfId="0" applyNumberFormat="1" applyFont="1" applyBorder="1"/>
    <xf numFmtId="0" fontId="23" fillId="0" borderId="146" xfId="0" applyFont="1" applyBorder="1" applyAlignment="1"/>
    <xf numFmtId="3" fontId="23" fillId="0" borderId="164" xfId="0" applyNumberFormat="1" applyFont="1" applyBorder="1" applyAlignment="1"/>
    <xf numFmtId="164" fontId="23" fillId="0" borderId="149" xfId="2" applyNumberFormat="1" applyFont="1" applyBorder="1" applyAlignment="1"/>
    <xf numFmtId="0" fontId="22" fillId="0" borderId="64" xfId="0" applyFont="1" applyBorder="1" applyAlignment="1">
      <alignment horizontal="center"/>
    </xf>
    <xf numFmtId="0" fontId="22" fillId="0" borderId="60" xfId="0" applyFont="1" applyFill="1" applyBorder="1" applyAlignment="1">
      <alignment wrapText="1"/>
    </xf>
    <xf numFmtId="3" fontId="22" fillId="0" borderId="60" xfId="0" applyNumberFormat="1" applyFont="1" applyBorder="1"/>
    <xf numFmtId="0" fontId="22" fillId="0" borderId="60" xfId="0" applyFont="1" applyBorder="1" applyAlignment="1"/>
    <xf numFmtId="164" fontId="22" fillId="0" borderId="65" xfId="2" applyNumberFormat="1" applyFont="1" applyBorder="1" applyAlignment="1"/>
    <xf numFmtId="0" fontId="23" fillId="0" borderId="97" xfId="0" applyFont="1" applyBorder="1" applyAlignment="1">
      <alignment horizontal="center"/>
    </xf>
    <xf numFmtId="0" fontId="22" fillId="0" borderId="105" xfId="0" applyFont="1" applyFill="1" applyBorder="1" applyAlignment="1">
      <alignment wrapText="1"/>
    </xf>
    <xf numFmtId="3" fontId="22" fillId="0" borderId="99" xfId="0" applyNumberFormat="1" applyFont="1" applyBorder="1"/>
    <xf numFmtId="3" fontId="22" fillId="0" borderId="100" xfId="0" applyNumberFormat="1" applyFont="1" applyBorder="1"/>
    <xf numFmtId="3" fontId="22" fillId="0" borderId="105" xfId="0" applyNumberFormat="1" applyFont="1" applyBorder="1"/>
    <xf numFmtId="0" fontId="22" fillId="0" borderId="106" xfId="0" applyFont="1" applyBorder="1" applyAlignment="1"/>
    <xf numFmtId="3" fontId="22" fillId="0" borderId="101" xfId="0" applyNumberFormat="1" applyFont="1" applyBorder="1" applyAlignment="1"/>
    <xf numFmtId="164" fontId="22" fillId="0" borderId="122" xfId="2" applyNumberFormat="1" applyFont="1" applyBorder="1" applyAlignment="1"/>
    <xf numFmtId="0" fontId="22" fillId="0" borderId="0" xfId="0" applyFont="1" applyAlignment="1">
      <alignment horizontal="left"/>
    </xf>
    <xf numFmtId="0" fontId="23" fillId="0" borderId="153" xfId="0" applyFont="1" applyBorder="1" applyAlignment="1">
      <alignment horizontal="center" wrapText="1"/>
    </xf>
    <xf numFmtId="3" fontId="22" fillId="0" borderId="51" xfId="0" applyNumberFormat="1" applyFont="1" applyBorder="1"/>
    <xf numFmtId="3" fontId="22" fillId="0" borderId="30" xfId="0" applyNumberFormat="1" applyFont="1" applyBorder="1"/>
    <xf numFmtId="3" fontId="22" fillId="0" borderId="21" xfId="0" applyNumberFormat="1" applyFont="1" applyBorder="1"/>
    <xf numFmtId="3" fontId="22" fillId="0" borderId="33" xfId="0" applyNumberFormat="1" applyFont="1" applyBorder="1"/>
    <xf numFmtId="0" fontId="22" fillId="0" borderId="123" xfId="0" applyFont="1" applyFill="1" applyBorder="1" applyAlignment="1">
      <alignment horizontal="center"/>
    </xf>
    <xf numFmtId="3" fontId="22" fillId="0" borderId="27" xfId="0" applyNumberFormat="1" applyFont="1" applyBorder="1"/>
    <xf numFmtId="3" fontId="22" fillId="0" borderId="42" xfId="0" applyNumberFormat="1" applyFont="1" applyBorder="1"/>
    <xf numFmtId="164" fontId="22" fillId="0" borderId="172" xfId="2" applyNumberFormat="1" applyFont="1" applyBorder="1" applyAlignment="1"/>
    <xf numFmtId="0" fontId="23" fillId="0" borderId="61" xfId="0" applyFont="1" applyBorder="1" applyAlignment="1">
      <alignment horizontal="center"/>
    </xf>
    <xf numFmtId="0" fontId="23" fillId="0" borderId="62" xfId="0" applyFont="1" applyFill="1" applyBorder="1" applyAlignment="1">
      <alignment wrapText="1"/>
    </xf>
    <xf numFmtId="0" fontId="23" fillId="0" borderId="62" xfId="0" applyFont="1" applyBorder="1"/>
    <xf numFmtId="3" fontId="23" fillId="0" borderId="62" xfId="0" applyNumberFormat="1" applyFont="1" applyBorder="1"/>
    <xf numFmtId="168" fontId="23" fillId="0" borderId="63" xfId="2" applyNumberFormat="1" applyFont="1" applyBorder="1" applyAlignment="1"/>
    <xf numFmtId="0" fontId="22" fillId="0" borderId="60" xfId="0" applyFont="1" applyBorder="1"/>
    <xf numFmtId="168" fontId="22" fillId="0" borderId="65" xfId="2" applyNumberFormat="1" applyFont="1" applyBorder="1" applyAlignment="1"/>
    <xf numFmtId="0" fontId="22" fillId="0" borderId="66" xfId="0" applyFont="1" applyBorder="1" applyAlignment="1">
      <alignment horizontal="center"/>
    </xf>
    <xf numFmtId="0" fontId="22" fillId="0" borderId="67" xfId="0" applyFont="1" applyFill="1" applyBorder="1" applyAlignment="1">
      <alignment wrapText="1"/>
    </xf>
    <xf numFmtId="0" fontId="22" fillId="0" borderId="67" xfId="0" applyFont="1" applyBorder="1"/>
    <xf numFmtId="3" fontId="22" fillId="0" borderId="67" xfId="0" applyNumberFormat="1" applyFont="1" applyBorder="1"/>
    <xf numFmtId="168" fontId="22" fillId="0" borderId="68" xfId="2" applyNumberFormat="1" applyFont="1" applyBorder="1" applyAlignment="1"/>
    <xf numFmtId="3" fontId="22" fillId="0" borderId="33" xfId="0" applyNumberFormat="1" applyFont="1" applyFill="1" applyBorder="1"/>
    <xf numFmtId="0" fontId="23" fillId="0" borderId="66" xfId="0" applyFont="1" applyBorder="1" applyAlignment="1">
      <alignment horizontal="center"/>
    </xf>
    <xf numFmtId="164" fontId="22" fillId="0" borderId="68" xfId="2" applyNumberFormat="1" applyFont="1" applyBorder="1" applyAlignment="1"/>
    <xf numFmtId="0" fontId="23" fillId="7" borderId="0" xfId="0" applyFont="1" applyFill="1" applyAlignment="1">
      <alignment horizontal="left"/>
    </xf>
    <xf numFmtId="0" fontId="23" fillId="7" borderId="0" xfId="0" applyFont="1" applyFill="1"/>
    <xf numFmtId="0" fontId="21" fillId="0" borderId="154" xfId="0" applyFont="1" applyBorder="1" applyAlignment="1">
      <alignment horizontal="left" vertical="center"/>
    </xf>
    <xf numFmtId="0" fontId="22" fillId="0" borderId="155" xfId="0" applyFont="1" applyBorder="1"/>
    <xf numFmtId="0" fontId="22" fillId="0" borderId="149" xfId="0" applyFont="1" applyBorder="1"/>
    <xf numFmtId="0" fontId="23" fillId="0" borderId="156" xfId="0" applyFont="1" applyBorder="1" applyAlignment="1">
      <alignment horizontal="center" wrapText="1"/>
    </xf>
    <xf numFmtId="0" fontId="24" fillId="0" borderId="152" xfId="0" applyFont="1" applyFill="1" applyBorder="1" applyAlignment="1"/>
    <xf numFmtId="3" fontId="22" fillId="0" borderId="61" xfId="0" applyNumberFormat="1" applyFont="1" applyBorder="1"/>
    <xf numFmtId="3" fontId="22" fillId="0" borderId="62" xfId="0" applyNumberFormat="1" applyFont="1" applyBorder="1"/>
    <xf numFmtId="3" fontId="22" fillId="0" borderId="63" xfId="0" applyNumberFormat="1" applyFont="1" applyBorder="1"/>
    <xf numFmtId="3" fontId="22" fillId="0" borderId="64" xfId="0" applyNumberFormat="1" applyFont="1" applyBorder="1"/>
    <xf numFmtId="3" fontId="22" fillId="0" borderId="65" xfId="0" applyNumberFormat="1" applyFont="1" applyBorder="1"/>
    <xf numFmtId="3" fontId="22" fillId="0" borderId="118" xfId="0" applyNumberFormat="1" applyFont="1" applyBorder="1"/>
    <xf numFmtId="3" fontId="22" fillId="0" borderId="119" xfId="0" applyNumberFormat="1" applyFont="1" applyBorder="1"/>
    <xf numFmtId="3" fontId="22" fillId="0" borderId="120" xfId="0" applyNumberFormat="1" applyFont="1" applyBorder="1"/>
    <xf numFmtId="0" fontId="26" fillId="0" borderId="51" xfId="0" applyFont="1" applyFill="1" applyBorder="1"/>
    <xf numFmtId="3" fontId="22" fillId="0" borderId="47" xfId="0" applyNumberFormat="1" applyFont="1" applyBorder="1"/>
    <xf numFmtId="0" fontId="26" fillId="0" borderId="21" xfId="0" applyFont="1" applyFill="1" applyBorder="1"/>
    <xf numFmtId="3" fontId="22" fillId="0" borderId="31" xfId="0" applyNumberFormat="1" applyFont="1" applyBorder="1"/>
    <xf numFmtId="0" fontId="26" fillId="0" borderId="27" xfId="0" applyFont="1" applyFill="1" applyBorder="1"/>
    <xf numFmtId="3" fontId="22" fillId="0" borderId="53" xfId="0" applyNumberFormat="1" applyFont="1" applyBorder="1"/>
    <xf numFmtId="3" fontId="10" fillId="0" borderId="166" xfId="0" applyNumberFormat="1" applyFont="1" applyBorder="1" applyAlignment="1">
      <alignment horizontal="right"/>
    </xf>
    <xf numFmtId="3" fontId="10" fillId="0" borderId="174" xfId="0" applyNumberFormat="1" applyFont="1" applyBorder="1" applyAlignment="1">
      <alignment horizontal="right"/>
    </xf>
    <xf numFmtId="3" fontId="32" fillId="0" borderId="60" xfId="1" applyNumberFormat="1" applyFont="1" applyBorder="1" applyAlignment="1">
      <alignment horizontal="center"/>
    </xf>
    <xf numFmtId="3" fontId="32" fillId="0" borderId="61" xfId="1" applyNumberFormat="1" applyFont="1" applyBorder="1" applyAlignment="1">
      <alignment horizontal="center"/>
    </xf>
    <xf numFmtId="3" fontId="32" fillId="0" borderId="62" xfId="1" applyNumberFormat="1" applyFont="1" applyBorder="1" applyAlignment="1">
      <alignment horizontal="center"/>
    </xf>
    <xf numFmtId="3" fontId="32" fillId="0" borderId="63" xfId="1" applyNumberFormat="1" applyFont="1" applyBorder="1" applyAlignment="1">
      <alignment horizontal="center"/>
    </xf>
    <xf numFmtId="3" fontId="32" fillId="0" borderId="64" xfId="1" applyNumberFormat="1" applyFont="1" applyBorder="1" applyAlignment="1">
      <alignment horizontal="center"/>
    </xf>
    <xf numFmtId="3" fontId="32" fillId="0" borderId="65" xfId="1" applyNumberFormat="1" applyFont="1" applyBorder="1" applyAlignment="1">
      <alignment horizontal="center"/>
    </xf>
    <xf numFmtId="0" fontId="31" fillId="0" borderId="236" xfId="0" applyFont="1" applyBorder="1" applyAlignment="1">
      <alignment horizontal="center" wrapText="1"/>
    </xf>
    <xf numFmtId="0" fontId="31" fillId="0" borderId="144" xfId="0" applyFont="1" applyBorder="1" applyAlignment="1">
      <alignment horizontal="center" wrapText="1"/>
    </xf>
    <xf numFmtId="0" fontId="31" fillId="0" borderId="198" xfId="0" applyFont="1" applyBorder="1" applyAlignment="1">
      <alignment horizontal="center" wrapText="1"/>
    </xf>
    <xf numFmtId="0" fontId="32" fillId="0" borderId="123" xfId="0" applyFont="1" applyFill="1" applyBorder="1" applyAlignment="1">
      <alignment horizontal="center"/>
    </xf>
    <xf numFmtId="0" fontId="31" fillId="0" borderId="150" xfId="0" applyFont="1" applyBorder="1" applyAlignment="1">
      <alignment horizontal="center"/>
    </xf>
    <xf numFmtId="3" fontId="32" fillId="0" borderId="118" xfId="1" applyNumberFormat="1" applyFont="1" applyBorder="1" applyAlignment="1">
      <alignment horizontal="center"/>
    </xf>
    <xf numFmtId="3" fontId="32" fillId="0" borderId="119" xfId="1" applyNumberFormat="1" applyFont="1" applyBorder="1" applyAlignment="1">
      <alignment horizontal="center"/>
    </xf>
    <xf numFmtId="3" fontId="32" fillId="0" borderId="120" xfId="1" applyNumberFormat="1" applyFont="1" applyBorder="1" applyAlignment="1">
      <alignment horizontal="center"/>
    </xf>
    <xf numFmtId="0" fontId="32" fillId="0" borderId="179" xfId="0" applyFont="1" applyBorder="1" applyAlignment="1">
      <alignment wrapText="1"/>
    </xf>
    <xf numFmtId="3" fontId="32" fillId="0" borderId="150" xfId="0" applyNumberFormat="1" applyFont="1" applyBorder="1"/>
    <xf numFmtId="3" fontId="32" fillId="0" borderId="191" xfId="0" applyNumberFormat="1" applyFont="1" applyBorder="1"/>
    <xf numFmtId="3" fontId="32" fillId="0" borderId="151" xfId="0" applyNumberFormat="1" applyFont="1" applyBorder="1"/>
    <xf numFmtId="0" fontId="32" fillId="0" borderId="167" xfId="0" applyFont="1" applyBorder="1" applyAlignment="1"/>
    <xf numFmtId="0" fontId="32" fillId="0" borderId="71" xfId="0" applyFont="1" applyBorder="1" applyAlignment="1"/>
    <xf numFmtId="0" fontId="32" fillId="0" borderId="168" xfId="0" applyFont="1" applyBorder="1" applyAlignment="1"/>
    <xf numFmtId="0" fontId="31" fillId="0" borderId="83" xfId="0" applyFont="1" applyBorder="1" applyAlignment="1"/>
    <xf numFmtId="0" fontId="32" fillId="0" borderId="84" xfId="0" applyFont="1" applyBorder="1" applyAlignment="1"/>
    <xf numFmtId="0" fontId="32" fillId="0" borderId="85" xfId="0" applyFont="1" applyBorder="1" applyAlignment="1"/>
    <xf numFmtId="0" fontId="32" fillId="0" borderId="237" xfId="0" applyFont="1" applyBorder="1" applyAlignment="1"/>
    <xf numFmtId="0" fontId="32" fillId="0" borderId="60" xfId="0" applyFont="1" applyBorder="1" applyAlignment="1">
      <alignment horizontal="center"/>
    </xf>
    <xf numFmtId="0" fontId="32" fillId="0" borderId="67" xfId="0" applyFont="1" applyBorder="1" applyAlignment="1">
      <alignment horizontal="center"/>
    </xf>
    <xf numFmtId="0" fontId="32" fillId="0" borderId="166" xfId="0" applyFont="1" applyBorder="1" applyAlignment="1">
      <alignment horizontal="center"/>
    </xf>
    <xf numFmtId="0" fontId="32" fillId="0" borderId="237" xfId="0" applyFont="1" applyBorder="1" applyAlignment="1">
      <alignment horizontal="center"/>
    </xf>
    <xf numFmtId="0" fontId="32" fillId="0" borderId="84" xfId="0" applyFont="1" applyBorder="1" applyAlignment="1">
      <alignment horizontal="center"/>
    </xf>
    <xf numFmtId="0" fontId="32" fillId="0" borderId="85" xfId="0" applyFont="1" applyBorder="1" applyAlignment="1">
      <alignment horizontal="center"/>
    </xf>
    <xf numFmtId="0" fontId="31" fillId="0" borderId="83" xfId="0" applyFont="1" applyBorder="1" applyAlignment="1">
      <alignment wrapText="1"/>
    </xf>
    <xf numFmtId="0" fontId="32" fillId="0" borderId="237" xfId="0" applyFont="1" applyBorder="1" applyAlignment="1">
      <alignment wrapText="1"/>
    </xf>
    <xf numFmtId="0" fontId="32" fillId="0" borderId="84" xfId="0" applyFont="1" applyBorder="1" applyAlignment="1">
      <alignment wrapText="1"/>
    </xf>
    <xf numFmtId="0" fontId="32" fillId="0" borderId="85" xfId="0" applyFont="1" applyBorder="1" applyAlignment="1">
      <alignment wrapText="1"/>
    </xf>
    <xf numFmtId="0" fontId="31" fillId="0" borderId="161" xfId="0" applyFont="1" applyBorder="1" applyAlignment="1"/>
    <xf numFmtId="0" fontId="32" fillId="0" borderId="238" xfId="0" applyFont="1" applyBorder="1" applyAlignment="1"/>
    <xf numFmtId="0" fontId="32" fillId="0" borderId="162" xfId="0" applyFont="1" applyBorder="1" applyAlignment="1"/>
    <xf numFmtId="0" fontId="32" fillId="0" borderId="163" xfId="0" applyFont="1" applyBorder="1" applyAlignment="1"/>
    <xf numFmtId="0" fontId="31" fillId="0" borderId="61" xfId="0" applyFont="1" applyBorder="1" applyAlignment="1"/>
    <xf numFmtId="0" fontId="32" fillId="0" borderId="173" xfId="0" applyFont="1" applyBorder="1" applyAlignment="1"/>
    <xf numFmtId="0" fontId="31" fillId="0" borderId="167" xfId="0" applyFont="1" applyBorder="1" applyAlignment="1"/>
    <xf numFmtId="0" fontId="32" fillId="0" borderId="72" xfId="0" applyFont="1" applyBorder="1" applyAlignment="1"/>
    <xf numFmtId="0" fontId="31" fillId="0" borderId="86" xfId="0" applyFont="1" applyBorder="1" applyAlignment="1"/>
    <xf numFmtId="0" fontId="32" fillId="0" borderId="239" xfId="0" applyFont="1" applyBorder="1" applyAlignment="1"/>
    <xf numFmtId="0" fontId="32" fillId="0" borderId="87" xfId="0" applyFont="1" applyBorder="1" applyAlignment="1"/>
    <xf numFmtId="0" fontId="32" fillId="0" borderId="88" xfId="0" applyFont="1" applyBorder="1" applyAlignment="1"/>
    <xf numFmtId="3" fontId="32" fillId="0" borderId="166" xfId="0" applyNumberFormat="1" applyFont="1" applyBorder="1" applyAlignment="1"/>
    <xf numFmtId="0" fontId="32" fillId="0" borderId="86" xfId="0" applyFont="1" applyBorder="1" applyAlignment="1"/>
    <xf numFmtId="0" fontId="32" fillId="0" borderId="181" xfId="0" applyFont="1" applyBorder="1" applyAlignment="1"/>
    <xf numFmtId="0" fontId="32" fillId="0" borderId="201" xfId="0" applyFont="1" applyBorder="1" applyAlignment="1"/>
    <xf numFmtId="0" fontId="32" fillId="0" borderId="202" xfId="0" applyFont="1" applyBorder="1" applyAlignment="1"/>
    <xf numFmtId="0" fontId="32" fillId="0" borderId="192" xfId="0" applyFont="1" applyBorder="1" applyAlignment="1"/>
    <xf numFmtId="0" fontId="11" fillId="0" borderId="0" xfId="0" applyFont="1" applyBorder="1" applyAlignment="1">
      <alignment horizontal="center"/>
    </xf>
    <xf numFmtId="3" fontId="32" fillId="0" borderId="74" xfId="0" applyNumberFormat="1" applyFont="1" applyBorder="1" applyAlignment="1">
      <alignment horizontal="center"/>
    </xf>
    <xf numFmtId="3" fontId="32" fillId="0" borderId="19" xfId="0" applyNumberFormat="1" applyFont="1" applyBorder="1" applyAlignment="1">
      <alignment horizontal="center"/>
    </xf>
    <xf numFmtId="3" fontId="32" fillId="0" borderId="25" xfId="0" applyNumberFormat="1" applyFont="1" applyBorder="1" applyAlignment="1">
      <alignment horizontal="center"/>
    </xf>
    <xf numFmtId="3" fontId="31" fillId="0" borderId="74" xfId="0" applyNumberFormat="1" applyFont="1" applyBorder="1" applyAlignment="1">
      <alignment horizontal="center"/>
    </xf>
    <xf numFmtId="3" fontId="31" fillId="0" borderId="56" xfId="0" applyNumberFormat="1" applyFont="1" applyBorder="1" applyAlignment="1">
      <alignment horizontal="center"/>
    </xf>
    <xf numFmtId="3" fontId="31" fillId="0" borderId="36" xfId="0" applyNumberFormat="1" applyFont="1" applyBorder="1" applyAlignment="1">
      <alignment horizontal="center"/>
    </xf>
    <xf numFmtId="3" fontId="32" fillId="0" borderId="100" xfId="0" applyNumberFormat="1" applyFont="1" applyBorder="1" applyAlignment="1">
      <alignment horizontal="center"/>
    </xf>
    <xf numFmtId="3" fontId="32" fillId="0" borderId="75" xfId="0" applyNumberFormat="1" applyFont="1" applyBorder="1" applyAlignment="1">
      <alignment horizontal="center"/>
    </xf>
    <xf numFmtId="3" fontId="32" fillId="0" borderId="77" xfId="0" applyNumberFormat="1" applyFont="1" applyBorder="1" applyAlignment="1">
      <alignment horizontal="center"/>
    </xf>
    <xf numFmtId="3" fontId="32" fillId="0" borderId="124" xfId="0" applyNumberFormat="1" applyFont="1" applyBorder="1" applyAlignment="1">
      <alignment horizontal="center"/>
    </xf>
    <xf numFmtId="3" fontId="31" fillId="0" borderId="93" xfId="0" applyNumberFormat="1" applyFont="1" applyBorder="1" applyAlignment="1">
      <alignment horizontal="center"/>
    </xf>
    <xf numFmtId="3" fontId="31" fillId="0" borderId="52" xfId="0" applyNumberFormat="1" applyFont="1" applyBorder="1" applyAlignment="1">
      <alignment horizontal="center"/>
    </xf>
    <xf numFmtId="3" fontId="31" fillId="0" borderId="35" xfId="0" applyNumberFormat="1" applyFont="1" applyBorder="1" applyAlignment="1">
      <alignment horizontal="center"/>
    </xf>
    <xf numFmtId="3" fontId="32" fillId="0" borderId="98" xfId="0" applyNumberFormat="1" applyFont="1" applyBorder="1" applyAlignment="1">
      <alignment horizontal="center"/>
    </xf>
    <xf numFmtId="3" fontId="32" fillId="0" borderId="66" xfId="0" applyNumberFormat="1" applyFont="1" applyBorder="1"/>
    <xf numFmtId="0" fontId="10" fillId="0" borderId="133" xfId="0" applyFont="1" applyBorder="1" applyAlignment="1">
      <alignment horizontal="center"/>
    </xf>
    <xf numFmtId="0" fontId="31" fillId="0" borderId="200" xfId="0" applyFont="1" applyFill="1" applyBorder="1" applyAlignment="1">
      <alignment wrapText="1"/>
    </xf>
    <xf numFmtId="3" fontId="31" fillId="0" borderId="200" xfId="0" applyNumberFormat="1" applyFont="1" applyBorder="1"/>
    <xf numFmtId="3" fontId="31" fillId="0" borderId="134" xfId="0" applyNumberFormat="1" applyFont="1" applyBorder="1"/>
    <xf numFmtId="0" fontId="32" fillId="0" borderId="84" xfId="0" applyFont="1" applyFill="1" applyBorder="1" applyAlignment="1">
      <alignment wrapText="1"/>
    </xf>
    <xf numFmtId="0" fontId="32" fillId="0" borderId="85" xfId="0" applyFont="1" applyFill="1" applyBorder="1" applyAlignment="1">
      <alignment wrapText="1"/>
    </xf>
    <xf numFmtId="3" fontId="10" fillId="0" borderId="78" xfId="0" applyNumberFormat="1" applyFont="1" applyFill="1" applyBorder="1"/>
    <xf numFmtId="3" fontId="10" fillId="0" borderId="29" xfId="0" applyNumberFormat="1" applyFont="1" applyFill="1" applyBorder="1" applyAlignment="1">
      <alignment horizontal="right"/>
    </xf>
    <xf numFmtId="3" fontId="10" fillId="0" borderId="19" xfId="0" applyNumberFormat="1" applyFont="1" applyFill="1" applyBorder="1" applyAlignment="1">
      <alignment horizontal="right"/>
    </xf>
    <xf numFmtId="3" fontId="10" fillId="0" borderId="25" xfId="0" applyNumberFormat="1" applyFont="1" applyBorder="1" applyAlignment="1">
      <alignment horizontal="right"/>
    </xf>
    <xf numFmtId="167" fontId="10" fillId="0" borderId="61" xfId="1" applyNumberFormat="1" applyFont="1" applyBorder="1"/>
    <xf numFmtId="167" fontId="10" fillId="0" borderId="64" xfId="1" applyNumberFormat="1" applyFont="1" applyBorder="1"/>
    <xf numFmtId="167" fontId="10" fillId="0" borderId="66" xfId="1" applyNumberFormat="1" applyFont="1" applyBorder="1"/>
    <xf numFmtId="167" fontId="10" fillId="0" borderId="83" xfId="1" applyNumberFormat="1" applyFont="1" applyBorder="1"/>
    <xf numFmtId="167" fontId="10" fillId="0" borderId="84" xfId="1" applyNumberFormat="1" applyFont="1" applyBorder="1"/>
    <xf numFmtId="167" fontId="10" fillId="0" borderId="85" xfId="1" applyNumberFormat="1" applyFont="1" applyBorder="1"/>
    <xf numFmtId="0" fontId="10" fillId="0" borderId="62" xfId="0" applyFont="1" applyFill="1" applyBorder="1" applyAlignment="1">
      <alignment vertical="top" wrapText="1"/>
    </xf>
    <xf numFmtId="3" fontId="25" fillId="0" borderId="62" xfId="0" applyNumberFormat="1" applyFont="1" applyBorder="1"/>
    <xf numFmtId="3" fontId="25" fillId="0" borderId="63" xfId="0" applyNumberFormat="1" applyFont="1" applyBorder="1"/>
    <xf numFmtId="1" fontId="32" fillId="0" borderId="73" xfId="0" applyNumberFormat="1" applyFont="1" applyBorder="1"/>
    <xf numFmtId="1" fontId="32" fillId="0" borderId="75" xfId="0" applyNumberFormat="1" applyFont="1" applyBorder="1"/>
    <xf numFmtId="1" fontId="32" fillId="0" borderId="77" xfId="0" applyNumberFormat="1" applyFont="1" applyBorder="1"/>
    <xf numFmtId="1" fontId="32" fillId="0" borderId="80" xfId="0" applyNumberFormat="1" applyFont="1" applyBorder="1"/>
    <xf numFmtId="1" fontId="32" fillId="0" borderId="92" xfId="0" applyNumberFormat="1" applyFont="1" applyBorder="1"/>
    <xf numFmtId="1" fontId="32" fillId="0" borderId="59" xfId="0" applyNumberFormat="1" applyFont="1" applyBorder="1"/>
    <xf numFmtId="1" fontId="32" fillId="0" borderId="140" xfId="0" applyNumberFormat="1" applyFont="1" applyBorder="1"/>
    <xf numFmtId="0" fontId="31" fillId="0" borderId="164" xfId="0" applyFont="1" applyBorder="1" applyAlignment="1">
      <alignment horizontal="center" wrapText="1"/>
    </xf>
    <xf numFmtId="0" fontId="10" fillId="0" borderId="180" xfId="0" applyFont="1" applyBorder="1"/>
    <xf numFmtId="0" fontId="10" fillId="0" borderId="54" xfId="0" applyFont="1" applyFill="1" applyBorder="1" applyAlignment="1">
      <alignment wrapText="1"/>
    </xf>
    <xf numFmtId="1" fontId="10" fillId="0" borderId="97" xfId="0" applyNumberFormat="1" applyFont="1" applyBorder="1"/>
    <xf numFmtId="0" fontId="10" fillId="0" borderId="105" xfId="0" applyFont="1" applyBorder="1"/>
    <xf numFmtId="172" fontId="19" fillId="0" borderId="86" xfId="17" applyFont="1" applyBorder="1" applyAlignment="1" applyProtection="1">
      <alignment horizontal="right"/>
    </xf>
    <xf numFmtId="172" fontId="19" fillId="0" borderId="87" xfId="17" applyFont="1" applyBorder="1" applyAlignment="1" applyProtection="1">
      <alignment horizontal="right"/>
    </xf>
    <xf numFmtId="0" fontId="10" fillId="0" borderId="105" xfId="0" applyFont="1" applyBorder="1" applyAlignment="1">
      <alignment horizontal="center"/>
    </xf>
    <xf numFmtId="1" fontId="10" fillId="0" borderId="175" xfId="0" applyNumberFormat="1" applyFont="1" applyBorder="1"/>
    <xf numFmtId="0" fontId="10" fillId="0" borderId="193" xfId="0" applyFont="1" applyBorder="1"/>
    <xf numFmtId="0" fontId="10" fillId="0" borderId="5" xfId="0" applyFont="1" applyBorder="1"/>
    <xf numFmtId="0" fontId="14" fillId="0" borderId="175" xfId="0" applyFont="1" applyBorder="1" applyAlignment="1">
      <alignment horizontal="center"/>
    </xf>
    <xf numFmtId="0" fontId="14" fillId="0" borderId="187" xfId="0" applyFont="1" applyFill="1" applyBorder="1" applyAlignment="1">
      <alignment wrapText="1"/>
    </xf>
    <xf numFmtId="0" fontId="10" fillId="0" borderId="75" xfId="0" applyFont="1" applyFill="1" applyBorder="1" applyAlignment="1">
      <alignment wrapText="1"/>
    </xf>
    <xf numFmtId="0" fontId="10" fillId="0" borderId="77" xfId="0" applyFont="1" applyFill="1" applyBorder="1" applyAlignment="1">
      <alignment wrapText="1"/>
    </xf>
    <xf numFmtId="0" fontId="10" fillId="0" borderId="104" xfId="0" applyFont="1" applyFill="1" applyBorder="1" applyAlignment="1">
      <alignment wrapText="1"/>
    </xf>
    <xf numFmtId="0" fontId="10" fillId="0" borderId="80" xfId="0" applyFont="1" applyFill="1" applyBorder="1" applyAlignment="1">
      <alignment wrapText="1"/>
    </xf>
    <xf numFmtId="0" fontId="14" fillId="0" borderId="180" xfId="0" applyFont="1" applyBorder="1"/>
    <xf numFmtId="0" fontId="10" fillId="0" borderId="240" xfId="0" applyFont="1" applyBorder="1"/>
    <xf numFmtId="0" fontId="10" fillId="0" borderId="119" xfId="0" applyFont="1" applyBorder="1"/>
    <xf numFmtId="0" fontId="10" fillId="0" borderId="120" xfId="0" applyFont="1" applyBorder="1"/>
    <xf numFmtId="0" fontId="10" fillId="0" borderId="201" xfId="0" applyFont="1" applyBorder="1"/>
    <xf numFmtId="0" fontId="10" fillId="0" borderId="192" xfId="2" applyNumberFormat="1" applyFont="1" applyBorder="1"/>
    <xf numFmtId="0" fontId="14" fillId="0" borderId="150" xfId="0" applyFont="1" applyBorder="1"/>
    <xf numFmtId="0" fontId="14" fillId="0" borderId="151" xfId="2" applyNumberFormat="1" applyFont="1" applyBorder="1"/>
    <xf numFmtId="0" fontId="10" fillId="0" borderId="202" xfId="0" applyFont="1" applyBorder="1" applyAlignment="1">
      <alignment horizontal="center"/>
    </xf>
    <xf numFmtId="0" fontId="10" fillId="0" borderId="52" xfId="0" applyFont="1" applyFill="1" applyBorder="1" applyAlignment="1">
      <alignment wrapText="1"/>
    </xf>
    <xf numFmtId="3" fontId="10" fillId="0" borderId="52" xfId="0" applyNumberFormat="1" applyFont="1" applyBorder="1"/>
    <xf numFmtId="3" fontId="10" fillId="0" borderId="241" xfId="0" applyNumberFormat="1" applyFont="1" applyBorder="1"/>
    <xf numFmtId="0" fontId="10" fillId="0" borderId="0" xfId="0" applyFont="1" applyAlignment="1">
      <alignment horizontal="center" wrapText="1"/>
    </xf>
    <xf numFmtId="3" fontId="14" fillId="0" borderId="13" xfId="0" applyNumberFormat="1" applyFont="1" applyBorder="1"/>
    <xf numFmtId="3" fontId="14" fillId="0" borderId="14" xfId="0" applyNumberFormat="1" applyFont="1" applyBorder="1"/>
    <xf numFmtId="1" fontId="10" fillId="0" borderId="66" xfId="0" applyNumberFormat="1" applyFont="1" applyBorder="1"/>
    <xf numFmtId="1" fontId="10" fillId="0" borderId="67" xfId="0" applyNumberFormat="1" applyFont="1" applyBorder="1"/>
    <xf numFmtId="1" fontId="10" fillId="0" borderId="68" xfId="0" applyNumberFormat="1" applyFont="1" applyBorder="1"/>
    <xf numFmtId="1" fontId="10" fillId="0" borderId="241" xfId="0" applyNumberFormat="1" applyFont="1" applyBorder="1"/>
    <xf numFmtId="1" fontId="14" fillId="0" borderId="62" xfId="0" applyNumberFormat="1" applyFont="1" applyBorder="1"/>
    <xf numFmtId="1" fontId="14" fillId="0" borderId="63" xfId="0" applyNumberFormat="1" applyFont="1" applyFill="1" applyBorder="1"/>
    <xf numFmtId="1" fontId="10" fillId="0" borderId="65" xfId="0" applyNumberFormat="1" applyFont="1" applyFill="1" applyBorder="1"/>
    <xf numFmtId="1" fontId="10" fillId="0" borderId="68" xfId="0" applyNumberFormat="1" applyFont="1" applyFill="1" applyBorder="1"/>
    <xf numFmtId="0" fontId="10" fillId="0" borderId="118" xfId="0" applyFont="1" applyBorder="1" applyAlignment="1">
      <alignment horizontal="center"/>
    </xf>
    <xf numFmtId="0" fontId="10" fillId="0" borderId="119" xfId="0" applyFont="1" applyFill="1" applyBorder="1" applyAlignment="1">
      <alignment wrapText="1"/>
    </xf>
    <xf numFmtId="1" fontId="10" fillId="0" borderId="120" xfId="0" applyNumberFormat="1" applyFont="1" applyFill="1" applyBorder="1"/>
    <xf numFmtId="1" fontId="10" fillId="0" borderId="63" xfId="0" applyNumberFormat="1" applyFont="1" applyFill="1" applyBorder="1"/>
    <xf numFmtId="1" fontId="10" fillId="0" borderId="92" xfId="0" applyNumberFormat="1" applyFont="1" applyBorder="1"/>
    <xf numFmtId="1" fontId="10" fillId="0" borderId="59" xfId="0" applyNumberFormat="1" applyFont="1" applyBorder="1"/>
    <xf numFmtId="1" fontId="10" fillId="0" borderId="140" xfId="0" applyNumberFormat="1" applyFont="1" applyBorder="1"/>
    <xf numFmtId="1" fontId="10" fillId="0" borderId="4" xfId="0" applyNumberFormat="1" applyFont="1" applyBorder="1"/>
    <xf numFmtId="166" fontId="10" fillId="0" borderId="4" xfId="0" applyNumberFormat="1" applyFont="1" applyBorder="1"/>
    <xf numFmtId="166" fontId="10" fillId="0" borderId="56" xfId="0" applyNumberFormat="1" applyFont="1" applyBorder="1"/>
    <xf numFmtId="166" fontId="10" fillId="0" borderId="52" xfId="0" applyNumberFormat="1" applyFont="1" applyBorder="1"/>
    <xf numFmtId="171" fontId="10" fillId="0" borderId="241" xfId="0" applyNumberFormat="1" applyFont="1" applyBorder="1"/>
    <xf numFmtId="1" fontId="10" fillId="0" borderId="130" xfId="0" applyNumberFormat="1" applyFont="1" applyBorder="1"/>
    <xf numFmtId="0" fontId="10" fillId="0" borderId="7" xfId="0" applyFont="1" applyFill="1" applyBorder="1" applyAlignment="1">
      <alignment wrapText="1"/>
    </xf>
    <xf numFmtId="3" fontId="10" fillId="0" borderId="3" xfId="0" applyNumberFormat="1" applyFont="1" applyBorder="1"/>
    <xf numFmtId="164" fontId="10" fillId="0" borderId="3" xfId="2" applyNumberFormat="1" applyFont="1" applyFill="1" applyBorder="1"/>
    <xf numFmtId="3" fontId="10" fillId="0" borderId="195" xfId="0" applyNumberFormat="1" applyFont="1" applyBorder="1"/>
    <xf numFmtId="3" fontId="10" fillId="0" borderId="10" xfId="0" applyNumberFormat="1" applyFont="1" applyBorder="1"/>
    <xf numFmtId="1" fontId="10" fillId="0" borderId="99" xfId="0" applyNumberFormat="1" applyFont="1" applyBorder="1"/>
    <xf numFmtId="166" fontId="10" fillId="0" borderId="99" xfId="0" applyNumberFormat="1" applyFont="1" applyBorder="1"/>
    <xf numFmtId="166" fontId="10" fillId="0" borderId="100" xfId="0" applyNumberFormat="1" applyFont="1" applyBorder="1"/>
    <xf numFmtId="166" fontId="10" fillId="0" borderId="98" xfId="0" applyNumberFormat="1" applyFont="1" applyBorder="1"/>
    <xf numFmtId="171" fontId="10" fillId="0" borderId="106" xfId="0" applyNumberFormat="1" applyFont="1" applyBorder="1"/>
    <xf numFmtId="1" fontId="10" fillId="0" borderId="101" xfId="0" applyNumberFormat="1" applyFont="1" applyBorder="1"/>
    <xf numFmtId="3" fontId="10" fillId="0" borderId="45" xfId="0" applyNumberFormat="1" applyFont="1" applyBorder="1"/>
    <xf numFmtId="1" fontId="10" fillId="0" borderId="13" xfId="0" applyNumberFormat="1" applyFont="1" applyBorder="1"/>
    <xf numFmtId="166" fontId="10" fillId="0" borderId="13" xfId="0" applyNumberFormat="1" applyFont="1" applyBorder="1"/>
    <xf numFmtId="166" fontId="10" fillId="0" borderId="14" xfId="0" applyNumberFormat="1" applyFont="1" applyBorder="1"/>
    <xf numFmtId="166" fontId="10" fillId="0" borderId="15" xfId="0" applyNumberFormat="1" applyFont="1" applyBorder="1"/>
    <xf numFmtId="171" fontId="10" fillId="0" borderId="32" xfId="0" applyNumberFormat="1" applyFont="1" applyBorder="1"/>
    <xf numFmtId="1" fontId="10" fillId="0" borderId="32" xfId="0" applyNumberFormat="1" applyFont="1" applyBorder="1"/>
    <xf numFmtId="1" fontId="10" fillId="0" borderId="45" xfId="0" applyNumberFormat="1" applyFont="1" applyBorder="1"/>
    <xf numFmtId="0" fontId="10" fillId="0" borderId="17" xfId="0" applyFont="1" applyBorder="1" applyAlignment="1">
      <alignment horizontal="center"/>
    </xf>
    <xf numFmtId="166" fontId="10" fillId="0" borderId="17" xfId="0" applyNumberFormat="1" applyFont="1" applyBorder="1"/>
    <xf numFmtId="166" fontId="10" fillId="0" borderId="20" xfId="0" applyNumberFormat="1" applyFont="1" applyBorder="1"/>
    <xf numFmtId="171" fontId="10" fillId="0" borderId="33" xfId="0" applyNumberFormat="1" applyFont="1" applyBorder="1"/>
    <xf numFmtId="1" fontId="10" fillId="0" borderId="188" xfId="0" applyNumberFormat="1" applyFont="1" applyBorder="1"/>
    <xf numFmtId="1" fontId="10" fillId="0" borderId="73" xfId="0" applyNumberFormat="1" applyFont="1" applyBorder="1"/>
    <xf numFmtId="1" fontId="10" fillId="0" borderId="75" xfId="0" applyNumberFormat="1" applyFont="1" applyBorder="1"/>
    <xf numFmtId="1" fontId="10" fillId="0" borderId="76" xfId="0" applyNumberFormat="1" applyFont="1" applyBorder="1"/>
    <xf numFmtId="1" fontId="10" fillId="0" borderId="77" xfId="0" applyNumberFormat="1" applyFont="1" applyBorder="1"/>
    <xf numFmtId="1" fontId="10" fillId="0" borderId="78" xfId="0" applyNumberFormat="1" applyFont="1" applyBorder="1"/>
    <xf numFmtId="1" fontId="10" fillId="0" borderId="80" xfId="0" applyNumberFormat="1" applyFont="1" applyBorder="1"/>
    <xf numFmtId="166" fontId="10" fillId="0" borderId="73" xfId="0" applyNumberFormat="1" applyFont="1" applyBorder="1"/>
    <xf numFmtId="166" fontId="10" fillId="0" borderId="75" xfId="0" applyNumberFormat="1" applyFont="1" applyBorder="1"/>
    <xf numFmtId="166" fontId="10" fillId="0" borderId="76" xfId="0" applyNumberFormat="1" applyFont="1" applyBorder="1"/>
    <xf numFmtId="166" fontId="10" fillId="0" borderId="77" xfId="0" applyNumberFormat="1" applyFont="1" applyBorder="1"/>
    <xf numFmtId="166" fontId="10" fillId="0" borderId="78" xfId="0" applyNumberFormat="1" applyFont="1" applyBorder="1"/>
    <xf numFmtId="166" fontId="10" fillId="0" borderId="80" xfId="0" applyNumberFormat="1" applyFont="1" applyBorder="1"/>
    <xf numFmtId="166" fontId="10" fillId="0" borderId="92" xfId="0" applyNumberFormat="1" applyFont="1" applyBorder="1"/>
    <xf numFmtId="166" fontId="10" fillId="0" borderId="59" xfId="0" applyNumberFormat="1" applyFont="1" applyBorder="1"/>
    <xf numFmtId="166" fontId="10" fillId="0" borderId="140" xfId="0" applyNumberFormat="1" applyFont="1" applyBorder="1"/>
    <xf numFmtId="0" fontId="14" fillId="0" borderId="242" xfId="0" applyFont="1" applyBorder="1" applyAlignment="1">
      <alignment horizontal="center" wrapText="1"/>
    </xf>
    <xf numFmtId="167" fontId="10" fillId="0" borderId="92" xfId="1" applyNumberFormat="1" applyFont="1" applyBorder="1"/>
    <xf numFmtId="167" fontId="10" fillId="0" borderId="59" xfId="1" applyNumberFormat="1" applyFont="1" applyBorder="1"/>
    <xf numFmtId="167" fontId="10" fillId="0" borderId="140" xfId="1" applyNumberFormat="1" applyFont="1" applyBorder="1"/>
    <xf numFmtId="3" fontId="10" fillId="0" borderId="66" xfId="0" applyNumberFormat="1" applyFont="1" applyBorder="1"/>
    <xf numFmtId="0" fontId="27" fillId="0" borderId="0" xfId="0" applyFont="1"/>
    <xf numFmtId="1" fontId="30" fillId="0" borderId="0" xfId="0" applyNumberFormat="1" applyFont="1"/>
    <xf numFmtId="0" fontId="45" fillId="0" borderId="0" xfId="15" applyFont="1" applyBorder="1"/>
    <xf numFmtId="0" fontId="30" fillId="0" borderId="0" xfId="15" applyFont="1"/>
    <xf numFmtId="3" fontId="30" fillId="0" borderId="0" xfId="0" applyNumberFormat="1" applyFont="1" applyFill="1"/>
    <xf numFmtId="3" fontId="30" fillId="0" borderId="0" xfId="0" applyNumberFormat="1" applyFont="1"/>
    <xf numFmtId="0" fontId="21" fillId="7" borderId="0" xfId="0" applyFont="1" applyFill="1" applyAlignment="1">
      <alignment horizontal="left" vertical="center"/>
    </xf>
    <xf numFmtId="0" fontId="22" fillId="7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39" xfId="0" applyFont="1" applyFill="1" applyBorder="1" applyAlignment="1">
      <alignment horizontal="center" wrapText="1"/>
    </xf>
    <xf numFmtId="0" fontId="14" fillId="0" borderId="38" xfId="0" applyFont="1" applyFill="1" applyBorder="1" applyAlignment="1">
      <alignment horizontal="center" wrapText="1"/>
    </xf>
    <xf numFmtId="0" fontId="14" fillId="0" borderId="57" xfId="0" applyFont="1" applyFill="1" applyBorder="1" applyAlignment="1">
      <alignment horizontal="center" wrapText="1"/>
    </xf>
    <xf numFmtId="172" fontId="19" fillId="0" borderId="61" xfId="17" applyFont="1" applyFill="1" applyBorder="1" applyAlignment="1" applyProtection="1">
      <alignment horizontal="center"/>
    </xf>
    <xf numFmtId="0" fontId="19" fillId="0" borderId="62" xfId="0" applyFont="1" applyFill="1" applyBorder="1" applyAlignment="1" applyProtection="1">
      <alignment horizontal="center"/>
    </xf>
    <xf numFmtId="172" fontId="19" fillId="0" borderId="62" xfId="17" applyFont="1" applyFill="1" applyBorder="1" applyAlignment="1" applyProtection="1">
      <alignment horizontal="center"/>
    </xf>
    <xf numFmtId="0" fontId="19" fillId="0" borderId="63" xfId="0" applyFont="1" applyFill="1" applyBorder="1" applyAlignment="1" applyProtection="1">
      <alignment horizontal="center"/>
    </xf>
    <xf numFmtId="0" fontId="19" fillId="0" borderId="161" xfId="0" applyNumberFormat="1" applyFont="1" applyFill="1" applyBorder="1" applyAlignment="1" applyProtection="1">
      <alignment horizontal="right"/>
    </xf>
    <xf numFmtId="0" fontId="19" fillId="0" borderId="65" xfId="0" applyNumberFormat="1" applyFont="1" applyFill="1" applyBorder="1" applyAlignment="1" applyProtection="1">
      <alignment horizontal="right"/>
    </xf>
    <xf numFmtId="172" fontId="19" fillId="0" borderId="64" xfId="17" applyFont="1" applyFill="1" applyBorder="1" applyAlignment="1" applyProtection="1">
      <alignment horizontal="center"/>
      <protection locked="0"/>
    </xf>
    <xf numFmtId="49" fontId="19" fillId="0" borderId="60" xfId="0" applyNumberFormat="1" applyFont="1" applyFill="1" applyBorder="1" applyAlignment="1" applyProtection="1">
      <alignment horizontal="center"/>
      <protection locked="0"/>
    </xf>
    <xf numFmtId="172" fontId="19" fillId="0" borderId="60" xfId="17" applyFont="1" applyFill="1" applyBorder="1" applyAlignment="1" applyProtection="1">
      <alignment horizontal="center"/>
      <protection locked="0"/>
    </xf>
    <xf numFmtId="49" fontId="19" fillId="0" borderId="65" xfId="0" applyNumberFormat="1" applyFont="1" applyFill="1" applyBorder="1" applyAlignment="1" applyProtection="1">
      <alignment horizontal="center"/>
      <protection locked="0"/>
    </xf>
    <xf numFmtId="0" fontId="19" fillId="0" borderId="162" xfId="0" applyNumberFormat="1" applyFont="1" applyFill="1" applyBorder="1" applyAlignment="1" applyProtection="1">
      <alignment horizontal="right"/>
    </xf>
    <xf numFmtId="172" fontId="19" fillId="0" borderId="64" xfId="439" applyFont="1" applyFill="1" applyBorder="1" applyAlignment="1" applyProtection="1">
      <alignment horizontal="center"/>
      <protection locked="0"/>
    </xf>
    <xf numFmtId="172" fontId="19" fillId="0" borderId="60" xfId="439" applyFont="1" applyFill="1" applyBorder="1" applyAlignment="1" applyProtection="1">
      <alignment horizontal="center"/>
      <protection locked="0"/>
    </xf>
    <xf numFmtId="0" fontId="10" fillId="0" borderId="34" xfId="0" applyFont="1" applyFill="1" applyBorder="1" applyAlignment="1">
      <alignment horizontal="center"/>
    </xf>
    <xf numFmtId="0" fontId="10" fillId="0" borderId="190" xfId="0" applyFont="1" applyFill="1" applyBorder="1" applyAlignment="1">
      <alignment wrapText="1"/>
    </xf>
    <xf numFmtId="172" fontId="19" fillId="0" borderId="66" xfId="439" applyFont="1" applyFill="1" applyBorder="1" applyAlignment="1" applyProtection="1">
      <alignment horizontal="center"/>
      <protection locked="0"/>
    </xf>
    <xf numFmtId="49" fontId="19" fillId="0" borderId="67" xfId="0" applyNumberFormat="1" applyFont="1" applyFill="1" applyBorder="1" applyAlignment="1" applyProtection="1">
      <alignment horizontal="center"/>
      <protection locked="0"/>
    </xf>
    <xf numFmtId="172" fontId="19" fillId="0" borderId="67" xfId="439" applyFont="1" applyFill="1" applyBorder="1" applyAlignment="1" applyProtection="1">
      <alignment horizontal="center"/>
      <protection locked="0"/>
    </xf>
    <xf numFmtId="49" fontId="19" fillId="0" borderId="68" xfId="0" applyNumberFormat="1" applyFont="1" applyFill="1" applyBorder="1" applyAlignment="1" applyProtection="1">
      <alignment horizontal="center"/>
      <protection locked="0"/>
    </xf>
    <xf numFmtId="0" fontId="19" fillId="0" borderId="163" xfId="0" applyNumberFormat="1" applyFont="1" applyFill="1" applyBorder="1" applyAlignment="1" applyProtection="1">
      <alignment horizontal="right"/>
    </xf>
    <xf numFmtId="0" fontId="19" fillId="0" borderId="68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/>
    <xf numFmtId="0" fontId="10" fillId="0" borderId="0" xfId="0" applyFont="1" applyFill="1" applyAlignment="1">
      <alignment horizontal="center"/>
    </xf>
    <xf numFmtId="166" fontId="11" fillId="0" borderId="62" xfId="0" applyNumberFormat="1" applyFont="1" applyBorder="1" applyAlignment="1">
      <alignment horizontal="center"/>
    </xf>
    <xf numFmtId="166" fontId="11" fillId="0" borderId="63" xfId="0" applyNumberFormat="1" applyFont="1" applyBorder="1" applyAlignment="1">
      <alignment horizontal="center"/>
    </xf>
    <xf numFmtId="0" fontId="0" fillId="0" borderId="201" xfId="0" applyFont="1" applyBorder="1" applyAlignment="1">
      <alignment horizontal="center"/>
    </xf>
    <xf numFmtId="0" fontId="0" fillId="0" borderId="202" xfId="0" applyFont="1" applyBorder="1"/>
    <xf numFmtId="0" fontId="10" fillId="0" borderId="4" xfId="0" applyFont="1" applyBorder="1"/>
    <xf numFmtId="0" fontId="10" fillId="0" borderId="56" xfId="0" applyFont="1" applyBorder="1"/>
    <xf numFmtId="0" fontId="10" fillId="0" borderId="130" xfId="0" applyFont="1" applyBorder="1"/>
    <xf numFmtId="0" fontId="44" fillId="0" borderId="0" xfId="0" applyFont="1" applyBorder="1" applyAlignment="1"/>
    <xf numFmtId="0" fontId="32" fillId="0" borderId="89" xfId="0" applyFont="1" applyBorder="1" applyAlignment="1">
      <alignment horizontal="center"/>
    </xf>
    <xf numFmtId="0" fontId="32" fillId="0" borderId="91" xfId="0" applyFont="1" applyBorder="1"/>
    <xf numFmtId="0" fontId="31" fillId="0" borderId="112" xfId="0" applyFont="1" applyBorder="1" applyAlignment="1">
      <alignment horizontal="center" wrapText="1"/>
    </xf>
    <xf numFmtId="0" fontId="33" fillId="0" borderId="150" xfId="0" applyFont="1" applyBorder="1" applyAlignment="1">
      <alignment wrapText="1"/>
    </xf>
    <xf numFmtId="0" fontId="33" fillId="0" borderId="151" xfId="0" applyFont="1" applyBorder="1" applyAlignment="1">
      <alignment wrapText="1"/>
    </xf>
    <xf numFmtId="0" fontId="46" fillId="0" borderId="61" xfId="0" applyFont="1" applyBorder="1" applyAlignment="1" applyProtection="1">
      <alignment horizontal="right"/>
    </xf>
    <xf numFmtId="0" fontId="46" fillId="0" borderId="63" xfId="0" applyFont="1" applyBorder="1" applyAlignment="1" applyProtection="1">
      <alignment horizontal="right"/>
    </xf>
    <xf numFmtId="0" fontId="46" fillId="0" borderId="64" xfId="0" applyFont="1" applyBorder="1" applyAlignment="1" applyProtection="1">
      <alignment horizontal="right"/>
    </xf>
    <xf numFmtId="0" fontId="46" fillId="0" borderId="65" xfId="0" applyFont="1" applyBorder="1" applyAlignment="1" applyProtection="1">
      <alignment horizontal="right"/>
    </xf>
    <xf numFmtId="1" fontId="46" fillId="0" borderId="64" xfId="0" applyNumberFormat="1" applyFont="1" applyBorder="1" applyAlignment="1" applyProtection="1">
      <alignment horizontal="right"/>
    </xf>
    <xf numFmtId="1" fontId="46" fillId="0" borderId="65" xfId="0" applyNumberFormat="1" applyFont="1" applyBorder="1" applyAlignment="1" applyProtection="1">
      <alignment horizontal="right"/>
    </xf>
    <xf numFmtId="0" fontId="47" fillId="0" borderId="0" xfId="0" applyFont="1"/>
    <xf numFmtId="0" fontId="14" fillId="0" borderId="176" xfId="0" applyFont="1" applyBorder="1" applyAlignment="1">
      <alignment horizontal="center"/>
    </xf>
    <xf numFmtId="0" fontId="10" fillId="0" borderId="176" xfId="0" applyFont="1" applyBorder="1" applyAlignment="1">
      <alignment horizontal="center"/>
    </xf>
    <xf numFmtId="0" fontId="10" fillId="0" borderId="243" xfId="0" applyFont="1" applyFill="1" applyBorder="1" applyAlignment="1">
      <alignment wrapText="1"/>
    </xf>
    <xf numFmtId="3" fontId="10" fillId="0" borderId="94" xfId="0" applyNumberFormat="1" applyFont="1" applyBorder="1"/>
    <xf numFmtId="3" fontId="10" fillId="0" borderId="93" xfId="0" applyNumberFormat="1" applyFont="1" applyBorder="1"/>
    <xf numFmtId="3" fontId="10" fillId="0" borderId="94" xfId="0" applyNumberFormat="1" applyFont="1" applyFill="1" applyBorder="1"/>
    <xf numFmtId="3" fontId="10" fillId="0" borderId="69" xfId="0" applyNumberFormat="1" applyFont="1" applyBorder="1"/>
    <xf numFmtId="0" fontId="10" fillId="0" borderId="244" xfId="0" applyFont="1" applyFill="1" applyBorder="1" applyAlignment="1">
      <alignment wrapText="1"/>
    </xf>
    <xf numFmtId="3" fontId="10" fillId="0" borderId="96" xfId="0" applyNumberFormat="1" applyFont="1" applyBorder="1"/>
    <xf numFmtId="0" fontId="10" fillId="0" borderId="245" xfId="0" applyFont="1" applyFill="1" applyBorder="1" applyAlignment="1">
      <alignment wrapText="1"/>
    </xf>
    <xf numFmtId="3" fontId="10" fillId="0" borderId="99" xfId="0" applyNumberFormat="1" applyFont="1" applyFill="1" applyBorder="1"/>
    <xf numFmtId="0" fontId="33" fillId="0" borderId="0" xfId="0" applyFont="1" applyFill="1" applyBorder="1" applyAlignment="1"/>
    <xf numFmtId="0" fontId="31" fillId="0" borderId="150" xfId="0" applyFont="1" applyBorder="1" applyAlignment="1">
      <alignment horizontal="center" wrapText="1"/>
    </xf>
    <xf numFmtId="0" fontId="31" fillId="0" borderId="191" xfId="0" applyFont="1" applyBorder="1" applyAlignment="1">
      <alignment horizontal="center" wrapText="1"/>
    </xf>
    <xf numFmtId="0" fontId="33" fillId="0" borderId="134" xfId="0" applyFont="1" applyBorder="1" applyAlignment="1">
      <alignment wrapText="1"/>
    </xf>
    <xf numFmtId="0" fontId="32" fillId="0" borderId="150" xfId="0" applyFont="1" applyBorder="1" applyAlignment="1">
      <alignment horizontal="center"/>
    </xf>
    <xf numFmtId="0" fontId="31" fillId="0" borderId="191" xfId="0" applyFont="1" applyBorder="1"/>
    <xf numFmtId="1" fontId="31" fillId="0" borderId="192" xfId="0" applyNumberFormat="1" applyFont="1" applyBorder="1" applyAlignment="1">
      <alignment horizontal="center"/>
    </xf>
    <xf numFmtId="0" fontId="32" fillId="0" borderId="191" xfId="0" applyFont="1" applyBorder="1"/>
    <xf numFmtId="1" fontId="32" fillId="0" borderId="192" xfId="0" applyNumberFormat="1" applyFont="1" applyBorder="1" applyAlignment="1">
      <alignment horizontal="center"/>
    </xf>
    <xf numFmtId="0" fontId="21" fillId="0" borderId="0" xfId="7" applyFont="1" applyAlignment="1"/>
    <xf numFmtId="0" fontId="22" fillId="0" borderId="0" xfId="60" applyNumberFormat="1" applyFont="1" applyBorder="1"/>
    <xf numFmtId="3" fontId="22" fillId="0" borderId="0" xfId="60" applyNumberFormat="1" applyFont="1" applyBorder="1"/>
    <xf numFmtId="1" fontId="23" fillId="0" borderId="70" xfId="60" applyNumberFormat="1" applyFont="1" applyBorder="1" applyAlignment="1">
      <alignment vertical="center"/>
    </xf>
    <xf numFmtId="1" fontId="23" fillId="6" borderId="71" xfId="7" applyNumberFormat="1" applyFont="1" applyFill="1" applyBorder="1" applyAlignment="1">
      <alignment horizontal="right" vertical="center"/>
    </xf>
    <xf numFmtId="1" fontId="23" fillId="0" borderId="71" xfId="7" applyNumberFormat="1" applyFont="1" applyBorder="1" applyAlignment="1">
      <alignment horizontal="right" vertical="center"/>
    </xf>
    <xf numFmtId="0" fontId="23" fillId="0" borderId="72" xfId="60" applyNumberFormat="1" applyFont="1" applyBorder="1" applyAlignment="1">
      <alignment vertical="center"/>
    </xf>
    <xf numFmtId="3" fontId="23" fillId="6" borderId="71" xfId="13" applyNumberFormat="1" applyFont="1" applyFill="1" applyBorder="1" applyAlignment="1">
      <alignment horizontal="right" vertical="center"/>
    </xf>
    <xf numFmtId="3" fontId="23" fillId="0" borderId="71" xfId="13" applyNumberFormat="1" applyFont="1" applyBorder="1" applyAlignment="1">
      <alignment horizontal="right" vertical="center"/>
    </xf>
    <xf numFmtId="0" fontId="23" fillId="0" borderId="0" xfId="59" applyNumberFormat="1" applyFont="1" applyBorder="1"/>
    <xf numFmtId="3" fontId="23" fillId="6" borderId="0" xfId="13" applyNumberFormat="1" applyFont="1" applyFill="1" applyBorder="1" applyAlignment="1"/>
    <xf numFmtId="3" fontId="22" fillId="0" borderId="0" xfId="13" applyNumberFormat="1" applyFont="1" applyBorder="1" applyAlignment="1">
      <alignment horizontal="right"/>
    </xf>
    <xf numFmtId="0" fontId="23" fillId="0" borderId="72" xfId="59" applyNumberFormat="1" applyFont="1" applyBorder="1"/>
    <xf numFmtId="3" fontId="23" fillId="6" borderId="72" xfId="13" applyNumberFormat="1" applyFont="1" applyFill="1" applyBorder="1" applyAlignment="1"/>
    <xf numFmtId="3" fontId="22" fillId="0" borderId="72" xfId="13" applyNumberFormat="1" applyFont="1" applyBorder="1" applyAlignment="1">
      <alignment horizontal="right"/>
    </xf>
    <xf numFmtId="0" fontId="48" fillId="0" borderId="0" xfId="0" applyFont="1" applyBorder="1"/>
    <xf numFmtId="3" fontId="24" fillId="0" borderId="0" xfId="0" applyNumberFormat="1" applyFont="1" applyFill="1"/>
    <xf numFmtId="3" fontId="24" fillId="0" borderId="0" xfId="0" applyNumberFormat="1" applyFont="1"/>
    <xf numFmtId="1" fontId="24" fillId="0" borderId="0" xfId="0" applyNumberFormat="1" applyFont="1"/>
    <xf numFmtId="3" fontId="23" fillId="0" borderId="71" xfId="8" applyNumberFormat="1" applyFont="1" applyBorder="1" applyAlignment="1">
      <alignment horizontal="right" vertical="center"/>
    </xf>
    <xf numFmtId="3" fontId="22" fillId="0" borderId="0" xfId="0" applyNumberFormat="1" applyFont="1"/>
    <xf numFmtId="164" fontId="22" fillId="0" borderId="176" xfId="2" applyNumberFormat="1" applyFont="1" applyFill="1" applyBorder="1"/>
    <xf numFmtId="0" fontId="23" fillId="0" borderId="0" xfId="0" applyFont="1" applyAlignment="1">
      <alignment horizontal="left"/>
    </xf>
    <xf numFmtId="0" fontId="22" fillId="0" borderId="0" xfId="0" applyFont="1" applyFill="1" applyAlignment="1">
      <alignment horizontal="left" vertical="center"/>
    </xf>
    <xf numFmtId="0" fontId="23" fillId="0" borderId="0" xfId="0" applyFont="1" applyAlignment="1">
      <alignment horizontal="center"/>
    </xf>
    <xf numFmtId="164" fontId="22" fillId="0" borderId="46" xfId="2" applyNumberFormat="1" applyFont="1" applyFill="1" applyBorder="1"/>
    <xf numFmtId="164" fontId="22" fillId="0" borderId="29" xfId="2" applyNumberFormat="1" applyFont="1" applyFill="1" applyBorder="1"/>
    <xf numFmtId="164" fontId="22" fillId="0" borderId="28" xfId="2" applyNumberFormat="1" applyFont="1" applyFill="1" applyBorder="1"/>
    <xf numFmtId="164" fontId="22" fillId="0" borderId="48" xfId="2" applyNumberFormat="1" applyFont="1" applyFill="1" applyBorder="1"/>
    <xf numFmtId="164" fontId="22" fillId="0" borderId="19" xfId="2" applyNumberFormat="1" applyFont="1" applyFill="1" applyBorder="1"/>
    <xf numFmtId="164" fontId="22" fillId="0" borderId="20" xfId="2" applyNumberFormat="1" applyFont="1" applyFill="1" applyBorder="1"/>
    <xf numFmtId="164" fontId="22" fillId="0" borderId="50" xfId="2" applyNumberFormat="1" applyFont="1" applyFill="1" applyBorder="1"/>
    <xf numFmtId="164" fontId="22" fillId="0" borderId="25" xfId="2" applyNumberFormat="1" applyFont="1" applyFill="1" applyBorder="1"/>
    <xf numFmtId="164" fontId="22" fillId="0" borderId="26" xfId="2" applyNumberFormat="1" applyFont="1" applyFill="1" applyBorder="1"/>
    <xf numFmtId="3" fontId="23" fillId="0" borderId="0" xfId="0" applyNumberFormat="1" applyFont="1"/>
    <xf numFmtId="0" fontId="23" fillId="0" borderId="0" xfId="0" applyFont="1"/>
    <xf numFmtId="164" fontId="22" fillId="0" borderId="60" xfId="2" applyNumberFormat="1" applyFont="1" applyBorder="1"/>
    <xf numFmtId="164" fontId="22" fillId="0" borderId="60" xfId="2" applyNumberFormat="1" applyFont="1" applyFill="1" applyBorder="1"/>
    <xf numFmtId="164" fontId="22" fillId="0" borderId="65" xfId="2" applyNumberFormat="1" applyFont="1" applyFill="1" applyBorder="1"/>
    <xf numFmtId="164" fontId="22" fillId="0" borderId="67" xfId="2" applyNumberFormat="1" applyFont="1" applyBorder="1"/>
    <xf numFmtId="164" fontId="22" fillId="0" borderId="67" xfId="2" applyNumberFormat="1" applyFont="1" applyFill="1" applyBorder="1"/>
    <xf numFmtId="164" fontId="22" fillId="0" borderId="68" xfId="2" applyNumberFormat="1" applyFont="1" applyFill="1" applyBorder="1"/>
    <xf numFmtId="0" fontId="23" fillId="0" borderId="0" xfId="0" applyFont="1" applyFill="1" applyBorder="1" applyAlignment="1">
      <alignment wrapText="1"/>
    </xf>
    <xf numFmtId="3" fontId="23" fillId="0" borderId="0" xfId="0" applyNumberFormat="1" applyFont="1" applyBorder="1"/>
    <xf numFmtId="164" fontId="23" fillId="0" borderId="0" xfId="2" applyNumberFormat="1" applyFont="1" applyBorder="1"/>
    <xf numFmtId="164" fontId="23" fillId="0" borderId="0" xfId="2" applyNumberFormat="1" applyFont="1" applyFill="1" applyBorder="1"/>
    <xf numFmtId="0" fontId="22" fillId="0" borderId="0" xfId="0" applyFont="1" applyBorder="1"/>
    <xf numFmtId="0" fontId="23" fillId="0" borderId="0" xfId="0" applyFont="1" applyBorder="1"/>
    <xf numFmtId="164" fontId="23" fillId="0" borderId="62" xfId="2" applyNumberFormat="1" applyFont="1" applyBorder="1"/>
    <xf numFmtId="164" fontId="23" fillId="0" borderId="62" xfId="2" applyNumberFormat="1" applyFont="1" applyFill="1" applyBorder="1"/>
    <xf numFmtId="164" fontId="23" fillId="0" borderId="63" xfId="2" applyNumberFormat="1" applyFont="1" applyFill="1" applyBorder="1"/>
    <xf numFmtId="0" fontId="22" fillId="0" borderId="61" xfId="0" applyFont="1" applyBorder="1" applyAlignment="1">
      <alignment horizontal="center"/>
    </xf>
    <xf numFmtId="0" fontId="22" fillId="0" borderId="62" xfId="0" applyFont="1" applyFill="1" applyBorder="1" applyAlignment="1">
      <alignment wrapText="1"/>
    </xf>
    <xf numFmtId="164" fontId="22" fillId="0" borderId="62" xfId="2" applyNumberFormat="1" applyFont="1" applyBorder="1"/>
    <xf numFmtId="164" fontId="22" fillId="0" borderId="62" xfId="2" applyNumberFormat="1" applyFont="1" applyFill="1" applyBorder="1"/>
    <xf numFmtId="164" fontId="22" fillId="0" borderId="63" xfId="2" applyNumberFormat="1" applyFont="1" applyFill="1" applyBorder="1"/>
    <xf numFmtId="0" fontId="22" fillId="0" borderId="0" xfId="0" applyFont="1" applyBorder="1" applyAlignment="1">
      <alignment horizontal="left"/>
    </xf>
    <xf numFmtId="0" fontId="22" fillId="0" borderId="0" xfId="0" applyFont="1" applyFill="1" applyBorder="1" applyAlignment="1">
      <alignment wrapText="1"/>
    </xf>
    <xf numFmtId="3" fontId="22" fillId="0" borderId="0" xfId="0" applyNumberFormat="1" applyFont="1" applyBorder="1"/>
    <xf numFmtId="164" fontId="22" fillId="0" borderId="0" xfId="2" applyNumberFormat="1" applyFont="1" applyBorder="1"/>
    <xf numFmtId="164" fontId="22" fillId="0" borderId="0" xfId="2" applyNumberFormat="1" applyFont="1" applyFill="1" applyBorder="1"/>
    <xf numFmtId="0" fontId="46" fillId="0" borderId="118" xfId="0" applyFont="1" applyBorder="1" applyAlignment="1" applyProtection="1">
      <alignment horizontal="right"/>
    </xf>
    <xf numFmtId="0" fontId="46" fillId="0" borderId="120" xfId="0" applyFont="1" applyBorder="1" applyAlignment="1" applyProtection="1">
      <alignment horizontal="right"/>
    </xf>
    <xf numFmtId="0" fontId="14" fillId="0" borderId="110" xfId="0" applyFont="1" applyFill="1" applyBorder="1" applyAlignment="1">
      <alignment horizontal="center"/>
    </xf>
    <xf numFmtId="0" fontId="14" fillId="0" borderId="12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45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110" xfId="0" applyFont="1" applyFill="1" applyBorder="1" applyAlignment="1">
      <alignment horizontal="center"/>
    </xf>
    <xf numFmtId="0" fontId="23" fillId="0" borderId="116" xfId="0" applyFont="1" applyFill="1" applyBorder="1" applyAlignment="1">
      <alignment horizontal="center"/>
    </xf>
    <xf numFmtId="0" fontId="14" fillId="0" borderId="89" xfId="0" applyFont="1" applyFill="1" applyBorder="1" applyAlignment="1">
      <alignment horizontal="center"/>
    </xf>
    <xf numFmtId="0" fontId="14" fillId="0" borderId="90" xfId="0" applyFont="1" applyFill="1" applyBorder="1" applyAlignment="1">
      <alignment horizontal="center"/>
    </xf>
    <xf numFmtId="0" fontId="14" fillId="0" borderId="9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45" xfId="0" applyFont="1" applyFill="1" applyBorder="1" applyAlignment="1">
      <alignment horizontal="center" wrapText="1"/>
    </xf>
    <xf numFmtId="0" fontId="31" fillId="0" borderId="3" xfId="0" applyFont="1" applyFill="1" applyBorder="1" applyAlignment="1">
      <alignment horizontal="center"/>
    </xf>
    <xf numFmtId="0" fontId="44" fillId="0" borderId="89" xfId="0" applyFont="1" applyBorder="1" applyAlignment="1">
      <alignment horizontal="center" vertical="center"/>
    </xf>
    <xf numFmtId="0" fontId="44" fillId="0" borderId="90" xfId="0" applyFont="1" applyBorder="1" applyAlignment="1">
      <alignment horizontal="center" vertical="center"/>
    </xf>
    <xf numFmtId="0" fontId="44" fillId="0" borderId="91" xfId="0" applyFont="1" applyBorder="1" applyAlignment="1">
      <alignment horizontal="center" vertical="center"/>
    </xf>
    <xf numFmtId="0" fontId="31" fillId="0" borderId="154" xfId="0" applyFont="1" applyBorder="1" applyAlignment="1">
      <alignment horizontal="center"/>
    </xf>
    <xf numFmtId="0" fontId="31" fillId="0" borderId="149" xfId="0" applyFont="1" applyBorder="1" applyAlignment="1">
      <alignment horizontal="center"/>
    </xf>
    <xf numFmtId="0" fontId="31" fillId="0" borderId="89" xfId="0" applyFont="1" applyBorder="1" applyAlignment="1">
      <alignment horizontal="center"/>
    </xf>
    <xf numFmtId="0" fontId="31" fillId="0" borderId="91" xfId="0" applyFont="1" applyBorder="1" applyAlignment="1">
      <alignment horizontal="center"/>
    </xf>
    <xf numFmtId="0" fontId="11" fillId="0" borderId="3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5" xfId="0" applyFont="1" applyFill="1" applyBorder="1" applyAlignment="1">
      <alignment horizontal="center" wrapText="1"/>
    </xf>
    <xf numFmtId="0" fontId="11" fillId="0" borderId="110" xfId="0" applyFont="1" applyFill="1" applyBorder="1" applyAlignment="1">
      <alignment horizontal="center" wrapText="1"/>
    </xf>
    <xf numFmtId="0" fontId="11" fillId="0" borderId="116" xfId="0" applyFont="1" applyFill="1" applyBorder="1" applyAlignment="1">
      <alignment horizontal="center" wrapText="1"/>
    </xf>
    <xf numFmtId="0" fontId="11" fillId="0" borderId="109" xfId="0" applyFont="1" applyFill="1" applyBorder="1" applyAlignment="1">
      <alignment horizontal="center" wrapText="1"/>
    </xf>
    <xf numFmtId="0" fontId="11" fillId="0" borderId="185" xfId="0" applyFont="1" applyFill="1" applyBorder="1" applyAlignment="1">
      <alignment horizontal="center" wrapText="1"/>
    </xf>
    <xf numFmtId="0" fontId="14" fillId="0" borderId="235" xfId="0" applyFont="1" applyBorder="1" applyAlignment="1">
      <alignment horizontal="center" wrapText="1"/>
    </xf>
    <xf numFmtId="0" fontId="14" fillId="0" borderId="181" xfId="0" applyFont="1" applyBorder="1" applyAlignment="1">
      <alignment horizontal="center" wrapText="1"/>
    </xf>
    <xf numFmtId="0" fontId="14" fillId="0" borderId="3" xfId="0" applyFont="1" applyFill="1" applyBorder="1" applyAlignment="1">
      <alignment horizontal="center"/>
    </xf>
    <xf numFmtId="0" fontId="11" fillId="0" borderId="189" xfId="0" applyFont="1" applyFill="1" applyBorder="1" applyAlignment="1">
      <alignment horizontal="left" wrapText="1"/>
    </xf>
    <xf numFmtId="0" fontId="11" fillId="0" borderId="155" xfId="0" applyFont="1" applyFill="1" applyBorder="1" applyAlignment="1">
      <alignment horizontal="left" wrapText="1"/>
    </xf>
    <xf numFmtId="0" fontId="11" fillId="0" borderId="89" xfId="0" applyFont="1" applyFill="1" applyBorder="1" applyAlignment="1">
      <alignment horizontal="left" wrapText="1"/>
    </xf>
    <xf numFmtId="0" fontId="11" fillId="0" borderId="91" xfId="0" applyFont="1" applyFill="1" applyBorder="1" applyAlignment="1">
      <alignment horizontal="left" wrapText="1"/>
    </xf>
    <xf numFmtId="0" fontId="14" fillId="0" borderId="110" xfId="0" applyFont="1" applyFill="1" applyBorder="1" applyAlignment="1">
      <alignment horizontal="center" wrapText="1"/>
    </xf>
    <xf numFmtId="0" fontId="14" fillId="0" borderId="108" xfId="0" applyFont="1" applyFill="1" applyBorder="1" applyAlignment="1">
      <alignment horizontal="center" wrapText="1"/>
    </xf>
    <xf numFmtId="0" fontId="14" fillId="0" borderId="109" xfId="0" applyFont="1" applyFill="1" applyBorder="1" applyAlignment="1">
      <alignment horizontal="center" wrapText="1"/>
    </xf>
    <xf numFmtId="0" fontId="14" fillId="0" borderId="111" xfId="0" applyFont="1" applyFill="1" applyBorder="1" applyAlignment="1">
      <alignment horizontal="center" wrapText="1"/>
    </xf>
    <xf numFmtId="0" fontId="31" fillId="0" borderId="110" xfId="0" applyFont="1" applyFill="1" applyBorder="1" applyAlignment="1">
      <alignment horizontal="center"/>
    </xf>
    <xf numFmtId="0" fontId="31" fillId="0" borderId="127" xfId="0" applyFont="1" applyFill="1" applyBorder="1" applyAlignment="1">
      <alignment horizontal="center"/>
    </xf>
    <xf numFmtId="0" fontId="31" fillId="0" borderId="43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</cellXfs>
  <cellStyles count="440">
    <cellStyle name="cf1" xfId="3"/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58"/>
    <cellStyle name="Normal 10 2 2" xfId="140"/>
    <cellStyle name="Normal 10 3" xfId="148"/>
    <cellStyle name="Normal 10 3 2" xfId="181"/>
    <cellStyle name="Normal 10 4" xfId="115"/>
    <cellStyle name="Normal 10 4 2" xfId="210"/>
    <cellStyle name="Normal 10 4 3" xfId="266"/>
    <cellStyle name="Normal 10 4 4" xfId="338"/>
    <cellStyle name="Normal 10 4 5" xfId="411"/>
    <cellStyle name="Normal 11" xfId="9"/>
    <cellStyle name="Normal 11 2" xfId="109"/>
    <cellStyle name="Normal 11 3" xfId="300"/>
    <cellStyle name="Normal 11 4" xfId="377"/>
    <cellStyle name="Normal 12" xfId="61"/>
    <cellStyle name="Normal 12 2" xfId="301"/>
    <cellStyle name="Normal 12 3" xfId="346"/>
    <cellStyle name="Normal 13" xfId="84"/>
    <cellStyle name="Normal 14" xfId="182"/>
    <cellStyle name="Normal 15" xfId="238"/>
    <cellStyle name="Normal 16" xfId="309"/>
    <cellStyle name="Normal 17" xfId="383"/>
    <cellStyle name="Normal 2" xfId="4"/>
    <cellStyle name="Normal 2 2" xfId="38"/>
    <cellStyle name="Normal 2 2 2" xfId="76"/>
    <cellStyle name="Normal 2 2 2 2" xfId="122"/>
    <cellStyle name="Normal 2 2 2 3" xfId="298"/>
    <cellStyle name="Normal 2 2 2 4" xfId="382"/>
    <cellStyle name="Normal 2 2 3" xfId="100"/>
    <cellStyle name="Normal 2 2 4" xfId="197"/>
    <cellStyle name="Normal 2 2 5" xfId="253"/>
    <cellStyle name="Normal 2 2 6" xfId="325"/>
    <cellStyle name="Normal 2 2 7" xfId="398"/>
    <cellStyle name="Normal 2 3" xfId="15"/>
    <cellStyle name="Normal 2 3 2" xfId="121"/>
    <cellStyle name="Normal 2 4" xfId="130"/>
    <cellStyle name="Normal 3" xfId="10"/>
    <cellStyle name="Normal 3 2" xfId="19"/>
    <cellStyle name="Normal 3 2 2" xfId="132"/>
    <cellStyle name="Normal 3 2 3" xfId="111"/>
    <cellStyle name="Normal 3 2 3 2" xfId="207"/>
    <cellStyle name="Normal 3 2 3 3" xfId="263"/>
    <cellStyle name="Normal 3 2 3 4" xfId="335"/>
    <cellStyle name="Normal 3 2 3 5" xfId="408"/>
    <cellStyle name="Normal 3 3" xfId="52"/>
    <cellStyle name="Normal 3 3 2" xfId="119"/>
    <cellStyle name="Normal 3 3 3" xfId="380"/>
    <cellStyle name="Normal 3 4" xfId="129"/>
    <cellStyle name="Normal 3 5" xfId="141"/>
    <cellStyle name="Normal 3 5 2" xfId="179"/>
    <cellStyle name="Normal 3 6" xfId="108"/>
    <cellStyle name="Normal 3 6 2" xfId="205"/>
    <cellStyle name="Normal 3 6 3" xfId="261"/>
    <cellStyle name="Normal 3 6 4" xfId="333"/>
    <cellStyle name="Normal 3 6 5" xfId="406"/>
    <cellStyle name="Normal 4" xfId="20"/>
    <cellStyle name="Normal 4 10" xfId="85"/>
    <cellStyle name="Normal 4 11" xfId="183"/>
    <cellStyle name="Normal 4 12" xfId="239"/>
    <cellStyle name="Normal 4 13" xfId="311"/>
    <cellStyle name="Normal 4 14" xfId="384"/>
    <cellStyle name="Normal 4 2" xfId="22"/>
    <cellStyle name="Normal 4 2 10" xfId="241"/>
    <cellStyle name="Normal 4 2 11" xfId="313"/>
    <cellStyle name="Normal 4 2 12" xfId="386"/>
    <cellStyle name="Normal 4 2 2" xfId="30"/>
    <cellStyle name="Normal 4 2 2 2" xfId="70"/>
    <cellStyle name="Normal 4 2 2 2 2" xfId="167"/>
    <cellStyle name="Normal 4 2 2 2 3" xfId="232"/>
    <cellStyle name="Normal 4 2 2 2 4" xfId="288"/>
    <cellStyle name="Normal 4 2 2 2 5" xfId="365"/>
    <cellStyle name="Normal 4 2 2 2 6" xfId="433"/>
    <cellStyle name="Normal 4 2 2 3" xfId="94"/>
    <cellStyle name="Normal 4 2 2 4" xfId="191"/>
    <cellStyle name="Normal 4 2 2 5" xfId="247"/>
    <cellStyle name="Normal 4 2 2 6" xfId="319"/>
    <cellStyle name="Normal 4 2 2 7" xfId="392"/>
    <cellStyle name="Normal 4 2 3" xfId="34"/>
    <cellStyle name="Normal 4 2 3 2" xfId="74"/>
    <cellStyle name="Normal 4 2 3 2 2" xfId="308"/>
    <cellStyle name="Normal 4 2 3 2 3" xfId="371"/>
    <cellStyle name="Normal 4 2 3 3" xfId="98"/>
    <cellStyle name="Normal 4 2 3 4" xfId="195"/>
    <cellStyle name="Normal 4 2 3 5" xfId="251"/>
    <cellStyle name="Normal 4 2 3 6" xfId="323"/>
    <cellStyle name="Normal 4 2 3 7" xfId="396"/>
    <cellStyle name="Normal 4 2 4" xfId="64"/>
    <cellStyle name="Normal 4 2 4 2" xfId="152"/>
    <cellStyle name="Normal 4 2 4 3" xfId="217"/>
    <cellStyle name="Normal 4 2 4 4" xfId="273"/>
    <cellStyle name="Normal 4 2 4 5" xfId="350"/>
    <cellStyle name="Normal 4 2 4 6" xfId="418"/>
    <cellStyle name="Normal 4 2 5" xfId="163"/>
    <cellStyle name="Normal 4 2 5 2" xfId="228"/>
    <cellStyle name="Normal 4 2 5 3" xfId="284"/>
    <cellStyle name="Normal 4 2 5 4" xfId="361"/>
    <cellStyle name="Normal 4 2 5 5" xfId="429"/>
    <cellStyle name="Normal 4 2 6" xfId="171"/>
    <cellStyle name="Normal 4 2 6 2" xfId="236"/>
    <cellStyle name="Normal 4 2 6 3" xfId="292"/>
    <cellStyle name="Normal 4 2 6 4" xfId="369"/>
    <cellStyle name="Normal 4 2 6 5" xfId="437"/>
    <cellStyle name="Normal 4 2 7" xfId="157"/>
    <cellStyle name="Normal 4 2 7 2" xfId="222"/>
    <cellStyle name="Normal 4 2 7 3" xfId="278"/>
    <cellStyle name="Normal 4 2 7 4" xfId="355"/>
    <cellStyle name="Normal 4 2 7 5" xfId="423"/>
    <cellStyle name="Normal 4 2 8" xfId="87"/>
    <cellStyle name="Normal 4 2 9" xfId="185"/>
    <cellStyle name="Normal 4 2_MAL2T-2014A.XLS" xfId="173"/>
    <cellStyle name="Normal 4 3" xfId="25"/>
    <cellStyle name="Normal 4 3 10" xfId="389"/>
    <cellStyle name="Normal 4 3 2" xfId="47"/>
    <cellStyle name="Normal 4 3 2 2" xfId="79"/>
    <cellStyle name="Normal 4 3 2 2 2" xfId="165"/>
    <cellStyle name="Normal 4 3 2 2 3" xfId="230"/>
    <cellStyle name="Normal 4 3 2 2 4" xfId="286"/>
    <cellStyle name="Normal 4 3 2 2 5" xfId="363"/>
    <cellStyle name="Normal 4 3 2 2 6" xfId="431"/>
    <cellStyle name="Normal 4 3 2 3" xfId="103"/>
    <cellStyle name="Normal 4 3 2 4" xfId="200"/>
    <cellStyle name="Normal 4 3 2 5" xfId="256"/>
    <cellStyle name="Normal 4 3 2 6" xfId="328"/>
    <cellStyle name="Normal 4 3 2 7" xfId="401"/>
    <cellStyle name="Normal 4 3 3" xfId="67"/>
    <cellStyle name="Normal 4 3 3 2" xfId="149"/>
    <cellStyle name="Normal 4 3 3 3" xfId="214"/>
    <cellStyle name="Normal 4 3 3 4" xfId="270"/>
    <cellStyle name="Normal 4 3 3 5" xfId="347"/>
    <cellStyle name="Normal 4 3 3 6" xfId="415"/>
    <cellStyle name="Normal 4 3 4" xfId="154"/>
    <cellStyle name="Normal 4 3 4 2" xfId="219"/>
    <cellStyle name="Normal 4 3 4 3" xfId="275"/>
    <cellStyle name="Normal 4 3 4 4" xfId="352"/>
    <cellStyle name="Normal 4 3 4 5" xfId="420"/>
    <cellStyle name="Normal 4 3 5" xfId="160"/>
    <cellStyle name="Normal 4 3 5 2" xfId="225"/>
    <cellStyle name="Normal 4 3 5 3" xfId="281"/>
    <cellStyle name="Normal 4 3 5 4" xfId="358"/>
    <cellStyle name="Normal 4 3 5 5" xfId="426"/>
    <cellStyle name="Normal 4 3 6" xfId="90"/>
    <cellStyle name="Normal 4 3 7" xfId="188"/>
    <cellStyle name="Normal 4 3 8" xfId="244"/>
    <cellStyle name="Normal 4 3 9" xfId="316"/>
    <cellStyle name="Normal 4 3_MAL2T-2014A.XLS" xfId="174"/>
    <cellStyle name="Normal 4 4" xfId="26"/>
    <cellStyle name="Normal 4 4 2" xfId="49"/>
    <cellStyle name="Normal 4 4 2 2" xfId="81"/>
    <cellStyle name="Normal 4 4 2 2 2" xfId="307"/>
    <cellStyle name="Normal 4 4 2 2 3" xfId="375"/>
    <cellStyle name="Normal 4 4 2 3" xfId="105"/>
    <cellStyle name="Normal 4 4 2 4" xfId="202"/>
    <cellStyle name="Normal 4 4 2 5" xfId="258"/>
    <cellStyle name="Normal 4 4 2 6" xfId="330"/>
    <cellStyle name="Normal 4 4 2 7" xfId="403"/>
    <cellStyle name="Normal 4 4 3" xfId="68"/>
    <cellStyle name="Normal 4 4 3 2" xfId="306"/>
    <cellStyle name="Normal 4 4 3 3" xfId="344"/>
    <cellStyle name="Normal 4 4 4" xfId="91"/>
    <cellStyle name="Normal 4 4 5" xfId="189"/>
    <cellStyle name="Normal 4 4 6" xfId="245"/>
    <cellStyle name="Normal 4 4 7" xfId="317"/>
    <cellStyle name="Normal 4 4 8" xfId="390"/>
    <cellStyle name="Normal 4 5" xfId="32"/>
    <cellStyle name="Normal 4 5 2" xfId="72"/>
    <cellStyle name="Normal 4 5 2 2" xfId="299"/>
    <cellStyle name="Normal 4 5 2 3" xfId="373"/>
    <cellStyle name="Normal 4 5 3" xfId="96"/>
    <cellStyle name="Normal 4 5 4" xfId="193"/>
    <cellStyle name="Normal 4 5 5" xfId="249"/>
    <cellStyle name="Normal 4 5 6" xfId="321"/>
    <cellStyle name="Normal 4 5 7" xfId="394"/>
    <cellStyle name="Normal 4 6" xfId="62"/>
    <cellStyle name="Normal 4 6 2" xfId="150"/>
    <cellStyle name="Normal 4 6 3" xfId="215"/>
    <cellStyle name="Normal 4 6 4" xfId="271"/>
    <cellStyle name="Normal 4 6 5" xfId="348"/>
    <cellStyle name="Normal 4 6 6" xfId="416"/>
    <cellStyle name="Normal 4 7" xfId="161"/>
    <cellStyle name="Normal 4 7 2" xfId="226"/>
    <cellStyle name="Normal 4 7 3" xfId="282"/>
    <cellStyle name="Normal 4 7 4" xfId="359"/>
    <cellStyle name="Normal 4 7 5" xfId="427"/>
    <cellStyle name="Normal 4 8" xfId="169"/>
    <cellStyle name="Normal 4 8 2" xfId="234"/>
    <cellStyle name="Normal 4 8 3" xfId="290"/>
    <cellStyle name="Normal 4 8 4" xfId="367"/>
    <cellStyle name="Normal 4 8 5" xfId="435"/>
    <cellStyle name="Normal 4 9" xfId="155"/>
    <cellStyle name="Normal 4 9 2" xfId="220"/>
    <cellStyle name="Normal 4 9 3" xfId="276"/>
    <cellStyle name="Normal 4 9 4" xfId="353"/>
    <cellStyle name="Normal 4 9 5" xfId="421"/>
    <cellStyle name="Normal 4_MAL1K-2014A.XLS" xfId="39"/>
    <cellStyle name="Normal 5" xfId="16"/>
    <cellStyle name="Normal 5 2" xfId="29"/>
    <cellStyle name="Normal 5 2 2" xfId="53"/>
    <cellStyle name="Normal 5 2 2 2" xfId="135"/>
    <cellStyle name="Normal 5 2 3" xfId="143"/>
    <cellStyle name="Normal 5 2 3 2" xfId="178"/>
    <cellStyle name="Normal 5 2 4" xfId="110"/>
    <cellStyle name="Normal 5 2 4 2" xfId="206"/>
    <cellStyle name="Normal 5 2 4 3" xfId="262"/>
    <cellStyle name="Normal 5 2 4 4" xfId="334"/>
    <cellStyle name="Normal 5 2 4 5" xfId="407"/>
    <cellStyle name="Normal 5 3" xfId="36"/>
    <cellStyle name="Normal 5 4" xfId="45"/>
    <cellStyle name="Normal 5 4 2" xfId="77"/>
    <cellStyle name="Normal 5 4 2 2" xfId="296"/>
    <cellStyle name="Normal 5 4 2 3" xfId="379"/>
    <cellStyle name="Normal 5 4 3" xfId="101"/>
    <cellStyle name="Normal 5 4 4" xfId="198"/>
    <cellStyle name="Normal 5 4 5" xfId="254"/>
    <cellStyle name="Normal 5 4 6" xfId="326"/>
    <cellStyle name="Normal 5 4 7" xfId="399"/>
    <cellStyle name="Normal 5 5" xfId="51"/>
    <cellStyle name="Normal 5 5 2" xfId="131"/>
    <cellStyle name="Normal 5 6" xfId="142"/>
    <cellStyle name="Normal 5 6 2" xfId="176"/>
    <cellStyle name="Normal 6" xfId="40"/>
    <cellStyle name="Normal 6 2" xfId="54"/>
    <cellStyle name="Normal 6 2 2" xfId="114"/>
    <cellStyle name="Normal 6 2 3" xfId="209"/>
    <cellStyle name="Normal 6 2 4" xfId="265"/>
    <cellStyle name="Normal 6 2 5" xfId="337"/>
    <cellStyle name="Normal 6 2 6" xfId="343"/>
    <cellStyle name="Normal 6 2 7" xfId="410"/>
    <cellStyle name="Normal 6 3" xfId="136"/>
    <cellStyle name="Normal 6 4" xfId="144"/>
    <cellStyle name="Normal 6 4 2" xfId="93"/>
    <cellStyle name="Normal 6 5" xfId="107"/>
    <cellStyle name="Normal 6 5 2" xfId="204"/>
    <cellStyle name="Normal 6 5 3" xfId="260"/>
    <cellStyle name="Normal 6 5 4" xfId="332"/>
    <cellStyle name="Normal 6 5 5" xfId="405"/>
    <cellStyle name="Normal 7" xfId="42"/>
    <cellStyle name="Normal 7 2" xfId="56"/>
    <cellStyle name="Normal 7 2 2" xfId="138"/>
    <cellStyle name="Normal 7 3" xfId="146"/>
    <cellStyle name="Normal 7 3 2" xfId="177"/>
    <cellStyle name="Normal 7 4" xfId="112"/>
    <cellStyle name="Normal 7 4 2" xfId="208"/>
    <cellStyle name="Normal 7 4 3" xfId="264"/>
    <cellStyle name="Normal 7 4 4" xfId="336"/>
    <cellStyle name="Normal 7 4 5" xfId="409"/>
    <cellStyle name="Normal 8" xfId="43"/>
    <cellStyle name="Normal 8 2" xfId="57"/>
    <cellStyle name="Normal 8 2 2" xfId="128"/>
    <cellStyle name="Normal 8 2 3" xfId="376"/>
    <cellStyle name="Normal 8 3" xfId="126"/>
    <cellStyle name="Normal 8 4" xfId="139"/>
    <cellStyle name="Normal 8 5" xfId="147"/>
    <cellStyle name="Normal 8 5 2" xfId="175"/>
    <cellStyle name="Normal 8 6" xfId="117"/>
    <cellStyle name="Normal 9" xfId="41"/>
    <cellStyle name="Normal 9 2" xfId="55"/>
    <cellStyle name="Normal 9 2 2" xfId="137"/>
    <cellStyle name="Normal 9 3" xfId="145"/>
    <cellStyle name="Normal 9 3 2" xfId="180"/>
    <cellStyle name="Normal 9 4" xfId="116"/>
    <cellStyle name="Normal 9 4 2" xfId="211"/>
    <cellStyle name="Normal 9 4 3" xfId="267"/>
    <cellStyle name="Normal 9 4 4" xfId="339"/>
    <cellStyle name="Normal 9 4 5" xfId="412"/>
    <cellStyle name="Normal_Ark1" xfId="83"/>
    <cellStyle name="Normal_IN9813 2" xfId="59"/>
    <cellStyle name="Normal_IN9828" xfId="7"/>
    <cellStyle name="Normal_SO02ny 2" xfId="60"/>
    <cellStyle name="Prosent" xfId="2" builtinId="5" customBuiltin="1"/>
    <cellStyle name="Prosent 10" xfId="318"/>
    <cellStyle name="Prosent 11" xfId="391"/>
    <cellStyle name="Prosent 13" xfId="439"/>
    <cellStyle name="Prosent 2" xfId="5"/>
    <cellStyle name="Prosent 2 2" xfId="23"/>
    <cellStyle name="Prosent 2 2 10" xfId="242"/>
    <cellStyle name="Prosent 2 2 11" xfId="314"/>
    <cellStyle name="Prosent 2 2 12" xfId="387"/>
    <cellStyle name="Prosent 2 2 2" xfId="31"/>
    <cellStyle name="Prosent 2 2 2 2" xfId="71"/>
    <cellStyle name="Prosent 2 2 2 2 2" xfId="168"/>
    <cellStyle name="Prosent 2 2 2 2 3" xfId="233"/>
    <cellStyle name="Prosent 2 2 2 2 4" xfId="289"/>
    <cellStyle name="Prosent 2 2 2 2 5" xfId="366"/>
    <cellStyle name="Prosent 2 2 2 2 6" xfId="434"/>
    <cellStyle name="Prosent 2 2 2 3" xfId="95"/>
    <cellStyle name="Prosent 2 2 2 4" xfId="192"/>
    <cellStyle name="Prosent 2 2 2 5" xfId="248"/>
    <cellStyle name="Prosent 2 2 2 6" xfId="320"/>
    <cellStyle name="Prosent 2 2 2 7" xfId="393"/>
    <cellStyle name="Prosent 2 2 3" xfId="35"/>
    <cellStyle name="Prosent 2 2 3 2" xfId="75"/>
    <cellStyle name="Prosent 2 2 3 2 2" xfId="297"/>
    <cellStyle name="Prosent 2 2 3 2 3" xfId="374"/>
    <cellStyle name="Prosent 2 2 3 3" xfId="99"/>
    <cellStyle name="Prosent 2 2 3 4" xfId="196"/>
    <cellStyle name="Prosent 2 2 3 5" xfId="252"/>
    <cellStyle name="Prosent 2 2 3 6" xfId="324"/>
    <cellStyle name="Prosent 2 2 3 7" xfId="397"/>
    <cellStyle name="Prosent 2 2 4" xfId="65"/>
    <cellStyle name="Prosent 2 2 4 2" xfId="133"/>
    <cellStyle name="Prosent 2 2 4 3" xfId="212"/>
    <cellStyle name="Prosent 2 2 4 4" xfId="268"/>
    <cellStyle name="Prosent 2 2 4 5" xfId="341"/>
    <cellStyle name="Prosent 2 2 4 6" xfId="413"/>
    <cellStyle name="Prosent 2 2 5" xfId="118"/>
    <cellStyle name="Prosent 2 2 5 2" xfId="164"/>
    <cellStyle name="Prosent 2 2 5 2 2" xfId="229"/>
    <cellStyle name="Prosent 2 2 5 2 3" xfId="285"/>
    <cellStyle name="Prosent 2 2 5 2 4" xfId="362"/>
    <cellStyle name="Prosent 2 2 5 2 5" xfId="430"/>
    <cellStyle name="Prosent 2 2 6" xfId="172"/>
    <cellStyle name="Prosent 2 2 6 2" xfId="237"/>
    <cellStyle name="Prosent 2 2 6 3" xfId="293"/>
    <cellStyle name="Prosent 2 2 6 4" xfId="370"/>
    <cellStyle name="Prosent 2 2 6 5" xfId="438"/>
    <cellStyle name="Prosent 2 2 7" xfId="158"/>
    <cellStyle name="Prosent 2 2 7 2" xfId="223"/>
    <cellStyle name="Prosent 2 2 7 3" xfId="279"/>
    <cellStyle name="Prosent 2 2 7 4" xfId="356"/>
    <cellStyle name="Prosent 2 2 7 5" xfId="424"/>
    <cellStyle name="Prosent 2 2 8" xfId="88"/>
    <cellStyle name="Prosent 2 2 9" xfId="186"/>
    <cellStyle name="Prosent 2 3" xfId="24"/>
    <cellStyle name="Prosent 2 3 10" xfId="388"/>
    <cellStyle name="Prosent 2 3 2" xfId="48"/>
    <cellStyle name="Prosent 2 3 2 2" xfId="80"/>
    <cellStyle name="Prosent 2 3 2 2 2" xfId="166"/>
    <cellStyle name="Prosent 2 3 2 2 3" xfId="231"/>
    <cellStyle name="Prosent 2 3 2 2 4" xfId="287"/>
    <cellStyle name="Prosent 2 3 2 2 5" xfId="364"/>
    <cellStyle name="Prosent 2 3 2 2 6" xfId="432"/>
    <cellStyle name="Prosent 2 3 2 3" xfId="104"/>
    <cellStyle name="Prosent 2 3 2 4" xfId="201"/>
    <cellStyle name="Prosent 2 3 2 5" xfId="257"/>
    <cellStyle name="Prosent 2 3 2 6" xfId="329"/>
    <cellStyle name="Prosent 2 3 2 7" xfId="402"/>
    <cellStyle name="Prosent 2 3 3" xfId="66"/>
    <cellStyle name="Prosent 2 3 3 2" xfId="134"/>
    <cellStyle name="Prosent 2 3 3 3" xfId="213"/>
    <cellStyle name="Prosent 2 3 3 4" xfId="269"/>
    <cellStyle name="Prosent 2 3 3 5" xfId="342"/>
    <cellStyle name="Prosent 2 3 3 6" xfId="414"/>
    <cellStyle name="Prosent 2 3 4" xfId="120"/>
    <cellStyle name="Prosent 2 3 4 2" xfId="153"/>
    <cellStyle name="Prosent 2 3 4 2 2" xfId="218"/>
    <cellStyle name="Prosent 2 3 4 2 3" xfId="274"/>
    <cellStyle name="Prosent 2 3 4 2 4" xfId="351"/>
    <cellStyle name="Prosent 2 3 4 2 5" xfId="419"/>
    <cellStyle name="Prosent 2 3 5" xfId="159"/>
    <cellStyle name="Prosent 2 3 5 2" xfId="224"/>
    <cellStyle name="Prosent 2 3 5 3" xfId="280"/>
    <cellStyle name="Prosent 2 3 5 4" xfId="357"/>
    <cellStyle name="Prosent 2 3 5 5" xfId="425"/>
    <cellStyle name="Prosent 2 3 6" xfId="89"/>
    <cellStyle name="Prosent 2 3 7" xfId="187"/>
    <cellStyle name="Prosent 2 3 8" xfId="243"/>
    <cellStyle name="Prosent 2 3 9" xfId="315"/>
    <cellStyle name="Prosent 2 4" xfId="21"/>
    <cellStyle name="Prosent 2 4 2" xfId="50"/>
    <cellStyle name="Prosent 2 4 2 2" xfId="82"/>
    <cellStyle name="Prosent 2 4 2 2 2" xfId="294"/>
    <cellStyle name="Prosent 2 4 2 2 3" xfId="381"/>
    <cellStyle name="Prosent 2 4 2 3" xfId="106"/>
    <cellStyle name="Prosent 2 4 2 4" xfId="203"/>
    <cellStyle name="Prosent 2 4 2 5" xfId="259"/>
    <cellStyle name="Prosent 2 4 2 6" xfId="331"/>
    <cellStyle name="Prosent 2 4 2 7" xfId="404"/>
    <cellStyle name="Prosent 2 4 3" xfId="63"/>
    <cellStyle name="Prosent 2 4 3 2" xfId="305"/>
    <cellStyle name="Prosent 2 4 3 3" xfId="378"/>
    <cellStyle name="Prosent 2 4 4" xfId="86"/>
    <cellStyle name="Prosent 2 4 5" xfId="184"/>
    <cellStyle name="Prosent 2 4 6" xfId="240"/>
    <cellStyle name="Prosent 2 4 7" xfId="312"/>
    <cellStyle name="Prosent 2 4 8" xfId="385"/>
    <cellStyle name="Prosent 2 5" xfId="28"/>
    <cellStyle name="Prosent 2 5 2" xfId="33"/>
    <cellStyle name="Prosent 2 5 2 2" xfId="73"/>
    <cellStyle name="Prosent 2 5 2 2 2" xfId="304"/>
    <cellStyle name="Prosent 2 5 2 2 3" xfId="310"/>
    <cellStyle name="Prosent 2 5 2 3" xfId="97"/>
    <cellStyle name="Prosent 2 5 2 4" xfId="194"/>
    <cellStyle name="Prosent 2 5 2 5" xfId="250"/>
    <cellStyle name="Prosent 2 5 2 6" xfId="322"/>
    <cellStyle name="Prosent 2 5 2 7" xfId="395"/>
    <cellStyle name="Prosent 2 6" xfId="14"/>
    <cellStyle name="Prosent 2 6 2" xfId="151"/>
    <cellStyle name="Prosent 2 6 3" xfId="216"/>
    <cellStyle name="Prosent 2 6 4" xfId="272"/>
    <cellStyle name="Prosent 2 6 5" xfId="349"/>
    <cellStyle name="Prosent 2 6 6" xfId="417"/>
    <cellStyle name="Prosent 2 7" xfId="162"/>
    <cellStyle name="Prosent 2 7 2" xfId="227"/>
    <cellStyle name="Prosent 2 7 3" xfId="283"/>
    <cellStyle name="Prosent 2 7 4" xfId="360"/>
    <cellStyle name="Prosent 2 7 5" xfId="428"/>
    <cellStyle name="Prosent 2 8" xfId="170"/>
    <cellStyle name="Prosent 2 8 2" xfId="235"/>
    <cellStyle name="Prosent 2 8 3" xfId="291"/>
    <cellStyle name="Prosent 2 8 4" xfId="368"/>
    <cellStyle name="Prosent 2 8 5" xfId="436"/>
    <cellStyle name="Prosent 2 9" xfId="156"/>
    <cellStyle name="Prosent 2 9 2" xfId="221"/>
    <cellStyle name="Prosent 2 9 3" xfId="277"/>
    <cellStyle name="Prosent 2 9 4" xfId="354"/>
    <cellStyle name="Prosent 2 9 5" xfId="422"/>
    <cellStyle name="Prosent 3" xfId="11"/>
    <cellStyle name="Prosent 3 2" xfId="46"/>
    <cellStyle name="Prosent 3 2 2" xfId="78"/>
    <cellStyle name="Prosent 3 2 2 2" xfId="303"/>
    <cellStyle name="Prosent 3 2 2 3" xfId="372"/>
    <cellStyle name="Prosent 3 2 3" xfId="102"/>
    <cellStyle name="Prosent 3 2 4" xfId="199"/>
    <cellStyle name="Prosent 3 2 5" xfId="255"/>
    <cellStyle name="Prosent 3 2 6" xfId="327"/>
    <cellStyle name="Prosent 3 2 7" xfId="400"/>
    <cellStyle name="Prosent 4" xfId="17"/>
    <cellStyle name="Prosent 5" xfId="27"/>
    <cellStyle name="Prosent 5 2" xfId="295"/>
    <cellStyle name="Prosent 5 3" xfId="345"/>
    <cellStyle name="Prosent 6" xfId="69"/>
    <cellStyle name="Prosent 6 2" xfId="302"/>
    <cellStyle name="Prosent 6 3" xfId="340"/>
    <cellStyle name="Prosent 7" xfId="92"/>
    <cellStyle name="Prosent 8" xfId="190"/>
    <cellStyle name="Prosent 9" xfId="246"/>
    <cellStyle name="Svein" xfId="6"/>
    <cellStyle name="Svein 2" xfId="12"/>
    <cellStyle name="Svein 3" xfId="123"/>
    <cellStyle name="Tusen[0]" xfId="124"/>
    <cellStyle name="Tusenskille 2" xfId="113"/>
    <cellStyle name="Tusenskille 2 2" xfId="127"/>
    <cellStyle name="Tusenskille 2 3" xfId="125"/>
    <cellStyle name="Tusenskille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12</xdr:row>
      <xdr:rowOff>142875</xdr:rowOff>
    </xdr:from>
    <xdr:ext cx="1581153" cy="211930"/>
    <xdr:sp macro="" textlink="">
      <xdr:nvSpPr>
        <xdr:cNvPr id="2" name="AutoShape 13"/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12</xdr:col>
      <xdr:colOff>0</xdr:colOff>
      <xdr:row>13</xdr:row>
      <xdr:rowOff>133346</xdr:rowOff>
    </xdr:from>
    <xdr:ext cx="0" cy="0"/>
    <xdr:sp macro="" textlink="">
      <xdr:nvSpPr>
        <xdr:cNvPr id="4" name="Line 31"/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57150</xdr:rowOff>
    </xdr:from>
    <xdr:ext cx="0" cy="333371"/>
    <xdr:sp macro="" textlink="">
      <xdr:nvSpPr>
        <xdr:cNvPr id="2" name="AutoShape 1"/>
        <xdr:cNvSpPr/>
      </xdr:nvSpPr>
      <xdr:spPr>
        <a:xfrm>
          <a:off x="0" y="790575"/>
          <a:ext cx="0" cy="333371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Fra tabell 3-1-B1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371100</xdr:colOff>
      <xdr:row>84</xdr:row>
      <xdr:rowOff>49478</xdr:rowOff>
    </xdr:from>
    <xdr:ext cx="1719446" cy="210293"/>
    <xdr:sp macro="" textlink="">
      <xdr:nvSpPr>
        <xdr:cNvPr id="2" name="Avrundet rektangel 1"/>
        <xdr:cNvSpPr/>
      </xdr:nvSpPr>
      <xdr:spPr>
        <a:xfrm>
          <a:off x="371100" y="16470578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</xdr:colOff>
      <xdr:row>1</xdr:row>
      <xdr:rowOff>104771</xdr:rowOff>
    </xdr:from>
    <xdr:ext cx="2663820" cy="342900"/>
    <xdr:sp macro="" textlink="">
      <xdr:nvSpPr>
        <xdr:cNvPr id="2" name="AutoShape 5"/>
        <xdr:cNvSpPr/>
      </xdr:nvSpPr>
      <xdr:spPr>
        <a:xfrm>
          <a:off x="4857750" y="257171"/>
          <a:ext cx="2663820" cy="34290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CC99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1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Henter data fra tabellene 3-2-B og 3-7.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/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4/&#197;rsberetning/Statistikk/Innsendt%20fra%20bydelene/T3-2014MAL-bydel-1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2/&#197;rsberetning%202012/Statistikk/Tabeller/FO-3-3t2012%20-V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og%20sosiale%20tjenester/Felles-EST/Rapporteringer-(eb)/2013/&#197;rsmelding%202013/Statistikk/Bydelsstatistikk/T3-MAL2013-bydel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67</v>
          </cell>
        </row>
      </sheetData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9">
          <cell r="G819" t="str">
            <v>xxxxxxx</v>
          </cell>
        </row>
      </sheetData>
      <sheetData sheetId="1">
        <row r="709">
          <cell r="C709">
            <v>50</v>
          </cell>
        </row>
      </sheetData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3">
          <cell r="G823" t="str">
            <v>xxxxxxx</v>
          </cell>
        </row>
      </sheetData>
      <sheetData sheetId="1">
        <row r="709">
          <cell r="C709">
            <v>57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17">
          <cell r="G817" t="str">
            <v>xxxxxxx</v>
          </cell>
        </row>
      </sheetData>
      <sheetData sheetId="1">
        <row r="709">
          <cell r="C709">
            <v>84</v>
          </cell>
        </row>
      </sheetData>
      <sheetData sheetId="2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9">
          <cell r="G819" t="str">
            <v>xxxxxxx</v>
          </cell>
        </row>
      </sheetData>
      <sheetData sheetId="1">
        <row r="709">
          <cell r="C709">
            <v>46</v>
          </cell>
        </row>
      </sheetData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23">
          <cell r="G823" t="str">
            <v>xxxxxxx</v>
          </cell>
        </row>
      </sheetData>
      <sheetData sheetId="1">
        <row r="709">
          <cell r="C709">
            <v>105</v>
          </cell>
        </row>
      </sheetData>
      <sheetData sheetId="2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4A.XLS"/>
      <sheetName val="MAL2014B.XLS"/>
      <sheetName val="Befolkning pr. 01.01.2014"/>
    </sheetNames>
    <sheetDataSet>
      <sheetData sheetId="0">
        <row r="1235">
          <cell r="E1235">
            <v>48</v>
          </cell>
          <cell r="F1235">
            <v>42</v>
          </cell>
        </row>
        <row r="1236">
          <cell r="E1236">
            <v>92</v>
          </cell>
          <cell r="F1236">
            <v>80</v>
          </cell>
        </row>
        <row r="1237">
          <cell r="E1237">
            <v>29</v>
          </cell>
          <cell r="F1237">
            <v>28</v>
          </cell>
        </row>
        <row r="1245">
          <cell r="G1245">
            <v>18</v>
          </cell>
        </row>
        <row r="1246">
          <cell r="G1246">
            <v>49</v>
          </cell>
        </row>
        <row r="1247">
          <cell r="G1247">
            <v>55</v>
          </cell>
        </row>
        <row r="1248">
          <cell r="G1248">
            <v>44</v>
          </cell>
        </row>
        <row r="1249">
          <cell r="G1249">
            <v>3</v>
          </cell>
        </row>
        <row r="1256">
          <cell r="G1256">
            <v>85</v>
          </cell>
        </row>
        <row r="1258">
          <cell r="G1258">
            <v>14</v>
          </cell>
        </row>
        <row r="1259">
          <cell r="G1259">
            <v>2</v>
          </cell>
        </row>
        <row r="1260">
          <cell r="G1260">
            <v>16</v>
          </cell>
        </row>
        <row r="1261">
          <cell r="G1261">
            <v>53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3_1_B-A1-A7-Alder-beboere"/>
      <sheetName val="Tab_3-1-D1-D2-utenbys_pasienter"/>
      <sheetName val="Tab_3_2_-_Ventetid"/>
      <sheetName val="Tab_3_2-B-saksbeh_tider"/>
      <sheetName val="Tab_3-2-c-UTSKR_KLARE_PAS_"/>
      <sheetName val="Tab_3-2-D-søkn_avsl_sykehj_pl"/>
      <sheetName val="Tab_3-2-E-klager_etter_avslag"/>
      <sheetName val="Tab_3-2-F-alt_tilb"/>
      <sheetName val="Tab_3-3-B_liggedøgn"/>
      <sheetName val="Tab_3-3-C_liggedøgn_type_opphol"/>
      <sheetName val="Tab_3-4-Egenbet__i_inst_-HMS"/>
      <sheetName val="Tab_3_5_-_hjemmetjenester"/>
      <sheetName val="Tab_3_5C_-_Ant__vedtakstimer"/>
      <sheetName val="Tab_3_6_-_andel_mottakere_hj_tj"/>
      <sheetName val="Tab3-7-saksb_tid-hjemmetjen"/>
      <sheetName val="Tab_3-7_-_Kvalitet-Trygg-alarm"/>
      <sheetName val="Tab_3-8-A_dagsenter"/>
      <sheetName val="Tab_3_9_-_omsorgsboliger"/>
      <sheetName val="Tab_3_9_B Søkn omsorg+"/>
      <sheetName val="Tab_3_9_C Klager omsorg+"/>
      <sheetName val="Tab_3-10-personer_med_utv_h_"/>
      <sheetName val="Tab_3-11-boforhold_for_utv_h_"/>
      <sheetName val="Tab_3-12-akt__for_psyk_utv_h_"/>
      <sheetName val="Tab_3-14-eldresentre_m_v_"/>
      <sheetName val="kriteriebefolkning"/>
      <sheetName val="kriter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N4">
            <v>28121</v>
          </cell>
          <cell r="O4">
            <v>11476</v>
          </cell>
          <cell r="P4">
            <v>10205</v>
          </cell>
        </row>
      </sheetData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30">
          <cell r="G830" t="str">
            <v>xxxxxxx</v>
          </cell>
        </row>
      </sheetData>
      <sheetData sheetId="1">
        <row r="709">
          <cell r="C709">
            <v>62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53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2">
          <cell r="G822" t="str">
            <v>xxxxxxx</v>
          </cell>
        </row>
      </sheetData>
      <sheetData sheetId="1">
        <row r="709">
          <cell r="C709">
            <v>19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72">
          <cell r="G872" t="str">
            <v>xxxxxxx</v>
          </cell>
        </row>
      </sheetData>
      <sheetData sheetId="1">
        <row r="709">
          <cell r="C709">
            <v>31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21">
          <cell r="G821" t="str">
            <v>xxxxxxx</v>
          </cell>
        </row>
      </sheetData>
      <sheetData sheetId="1">
        <row r="709">
          <cell r="C709">
            <v>13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12</v>
          </cell>
        </row>
      </sheetData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3T-2013A.XLS"/>
      <sheetName val="MAL2013B.XLS"/>
      <sheetName val="Befolkning pr. 01.01.2013"/>
      <sheetName val="MAL2T-2013A.XLS"/>
    </sheetNames>
    <sheetDataSet>
      <sheetData sheetId="0">
        <row r="67">
          <cell r="I67" t="str">
            <v xml:space="preserve"> xxxxx</v>
          </cell>
        </row>
        <row r="816">
          <cell r="G816" t="str">
            <v>xxxxxxx</v>
          </cell>
        </row>
      </sheetData>
      <sheetData sheetId="1">
        <row r="709">
          <cell r="C709">
            <v>44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AD305"/>
  <sheetViews>
    <sheetView showGridLines="0" tabSelected="1" topLeftCell="A46" workbookViewId="0">
      <selection activeCell="O67" sqref="O67"/>
    </sheetView>
  </sheetViews>
  <sheetFormatPr baseColWidth="10" defaultRowHeight="12" x14ac:dyDescent="0.2"/>
  <cols>
    <col min="1" max="1" width="6.42578125" style="5" bestFit="1" customWidth="1"/>
    <col min="2" max="2" width="22" style="2" bestFit="1" customWidth="1"/>
    <col min="3" max="3" width="9.7109375" style="2" customWidth="1"/>
    <col min="4" max="5" width="9.85546875" style="2" bestFit="1" customWidth="1"/>
    <col min="6" max="6" width="9.85546875" style="2" customWidth="1"/>
    <col min="7" max="7" width="11.140625" style="2" bestFit="1" customWidth="1"/>
    <col min="8" max="8" width="8.85546875" style="2" customWidth="1"/>
    <col min="9" max="9" width="9.85546875" style="2" bestFit="1" customWidth="1"/>
    <col min="10" max="10" width="10.5703125" style="2" bestFit="1" customWidth="1"/>
    <col min="11" max="11" width="9.85546875" style="2" customWidth="1"/>
    <col min="12" max="12" width="11.140625" style="2" customWidth="1"/>
    <col min="13" max="16384" width="11.42578125" style="2"/>
  </cols>
  <sheetData>
    <row r="1" spans="1:30" x14ac:dyDescent="0.2">
      <c r="A1" s="1" t="s">
        <v>0</v>
      </c>
    </row>
    <row r="2" spans="1:30" x14ac:dyDescent="0.2">
      <c r="A2" s="1"/>
    </row>
    <row r="3" spans="1:30" x14ac:dyDescent="0.2">
      <c r="A3" s="3" t="str">
        <f>A15</f>
        <v>Tabell 3 -1 - B - A1 - Beboere i institusjon som bydelen betaler for - pr. 31.12.  - Aldersfordeling - sum kvinner og menn</v>
      </c>
      <c r="B3" s="4"/>
      <c r="C3" s="4"/>
      <c r="D3" s="4"/>
      <c r="E3" s="4"/>
      <c r="F3" s="4"/>
    </row>
    <row r="4" spans="1:30" x14ac:dyDescent="0.2">
      <c r="A4" s="1" t="str">
        <f>A47</f>
        <v>Tabell 3 -1 - B - A2 - Beboere i institusjon som bydelen betaler for - pr. 31.12.  - Aldersfordeling - sum menn</v>
      </c>
    </row>
    <row r="5" spans="1:30" x14ac:dyDescent="0.2">
      <c r="A5" s="1" t="str">
        <f>A79</f>
        <v xml:space="preserve">Tabell 3 -1 - B - A3 - Beboere i institusjon som bydelen betaler for - pr. 31.12.  - Aldersfordeling - sum kvinner </v>
      </c>
    </row>
    <row r="6" spans="1:30" x14ac:dyDescent="0.2">
      <c r="A6" s="1" t="str">
        <f>A112</f>
        <v>Tabell 3 -1 - B - A4 - Aldersfordeling for beboere i sykehjem pr. 31.12.  - Sum kvinner og menn</v>
      </c>
    </row>
    <row r="7" spans="1:30" x14ac:dyDescent="0.2">
      <c r="A7" s="1" t="str">
        <f>A144</f>
        <v>Tabell 3 -1 - B - A5 - Aldersfordeling for beboere i aldershjem pr. 31.12.  - Sum kvinner og menn</v>
      </c>
    </row>
    <row r="8" spans="1:30" x14ac:dyDescent="0.2">
      <c r="A8" s="1" t="str">
        <f>A177</f>
        <v>Tabell 3 -1 - B - A6 - Aldersfordeling for beboere i boform m/heldøgns pleie og omsorg pr. 31.12.  - Sum kvinner og menn</v>
      </c>
    </row>
    <row r="9" spans="1:30" x14ac:dyDescent="0.2">
      <c r="A9" s="1" t="str">
        <f>A209</f>
        <v>Tabell 3 -1 - B - A7 - Aldersfordeling for beboere i barneboliger og avlastningsboliger pr. 31.12.  - Sum kvinner og menn</v>
      </c>
    </row>
    <row r="10" spans="1:30" x14ac:dyDescent="0.2">
      <c r="A10" s="1" t="str">
        <f>A241</f>
        <v>Tabell 3 -1 - B - A8 - Aldersfordeling for beboere med vedtak om korttidsopphold pr. 31.12.  - Sum kvinner og menn</v>
      </c>
    </row>
    <row r="11" spans="1:30" x14ac:dyDescent="0.2">
      <c r="A11" s="1" t="str">
        <f>A275</f>
        <v>Tabell 3 -1 - B - A9 - Aldersfordeling for beboere i skjermet plass for demente pr. 31.12.  - Sum kvinner og menn</v>
      </c>
    </row>
    <row r="12" spans="1:30" x14ac:dyDescent="0.2">
      <c r="I12" s="6"/>
      <c r="J12" s="6"/>
      <c r="K12" s="6"/>
      <c r="L12" s="6"/>
    </row>
    <row r="13" spans="1:30" x14ac:dyDescent="0.2">
      <c r="A13" s="1"/>
    </row>
    <row r="14" spans="1:30" ht="19.5" customHeight="1" x14ac:dyDescent="0.2"/>
    <row r="15" spans="1:30" s="8" customFormat="1" ht="30" customHeight="1" thickBot="1" x14ac:dyDescent="0.25">
      <c r="A15" s="7" t="s">
        <v>543</v>
      </c>
    </row>
    <row r="16" spans="1:30" s="11" customFormat="1" ht="26.25" customHeight="1" thickBot="1" x14ac:dyDescent="0.25">
      <c r="A16" s="126"/>
      <c r="B16" s="127"/>
      <c r="C16" s="1625" t="s">
        <v>1</v>
      </c>
      <c r="D16" s="1625"/>
      <c r="E16" s="1625"/>
      <c r="F16" s="1625"/>
      <c r="G16" s="1625"/>
      <c r="H16" s="1625"/>
      <c r="I16" s="1625"/>
      <c r="J16" s="1625"/>
      <c r="K16" s="1626"/>
      <c r="L16" s="162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s="11" customFormat="1" ht="17.100000000000001" customHeight="1" thickBot="1" x14ac:dyDescent="0.25">
      <c r="A17" s="130" t="s">
        <v>2</v>
      </c>
      <c r="B17" s="14" t="s">
        <v>3</v>
      </c>
      <c r="C17" s="12" t="s">
        <v>4</v>
      </c>
      <c r="D17" s="15" t="s">
        <v>5</v>
      </c>
      <c r="E17" s="16" t="s">
        <v>6</v>
      </c>
      <c r="F17" s="17" t="s">
        <v>7</v>
      </c>
      <c r="G17" s="18" t="s">
        <v>8</v>
      </c>
      <c r="H17" s="16" t="s">
        <v>9</v>
      </c>
      <c r="I17" s="15" t="s">
        <v>10</v>
      </c>
      <c r="J17" s="10" t="s">
        <v>11</v>
      </c>
      <c r="K17" s="181" t="s">
        <v>12</v>
      </c>
      <c r="L17" s="162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2.95" customHeight="1" x14ac:dyDescent="0.2">
      <c r="A18" s="132">
        <v>1</v>
      </c>
      <c r="B18" s="20" t="s">
        <v>15</v>
      </c>
      <c r="C18" s="21">
        <f t="shared" ref="C18:J32" si="0">C50+C82</f>
        <v>23</v>
      </c>
      <c r="D18" s="22">
        <f t="shared" si="0"/>
        <v>16</v>
      </c>
      <c r="E18" s="22">
        <f t="shared" si="0"/>
        <v>27</v>
      </c>
      <c r="F18" s="22">
        <f t="shared" si="0"/>
        <v>22</v>
      </c>
      <c r="G18" s="22">
        <f t="shared" si="0"/>
        <v>16</v>
      </c>
      <c r="H18" s="22">
        <f t="shared" si="0"/>
        <v>22</v>
      </c>
      <c r="I18" s="22">
        <f t="shared" si="0"/>
        <v>32</v>
      </c>
      <c r="J18" s="23">
        <f t="shared" si="0"/>
        <v>64</v>
      </c>
      <c r="K18" s="182">
        <f t="shared" ref="K18:K32" si="1">SUM(C18:J18)</f>
        <v>222</v>
      </c>
      <c r="L18" s="24"/>
    </row>
    <row r="19" spans="1:30" ht="12.95" customHeight="1" x14ac:dyDescent="0.2">
      <c r="A19" s="133">
        <v>2</v>
      </c>
      <c r="B19" s="27" t="s">
        <v>16</v>
      </c>
      <c r="C19" s="28">
        <f t="shared" si="0"/>
        <v>2</v>
      </c>
      <c r="D19" s="29">
        <f t="shared" si="0"/>
        <v>14</v>
      </c>
      <c r="E19" s="29">
        <f t="shared" si="0"/>
        <v>33</v>
      </c>
      <c r="F19" s="29">
        <f t="shared" si="0"/>
        <v>35</v>
      </c>
      <c r="G19" s="29">
        <f t="shared" si="0"/>
        <v>22</v>
      </c>
      <c r="H19" s="29">
        <f t="shared" si="0"/>
        <v>38</v>
      </c>
      <c r="I19" s="29">
        <f t="shared" si="0"/>
        <v>38</v>
      </c>
      <c r="J19" s="30">
        <f t="shared" si="0"/>
        <v>90</v>
      </c>
      <c r="K19" s="158">
        <f t="shared" si="1"/>
        <v>272</v>
      </c>
      <c r="L19" s="24"/>
    </row>
    <row r="20" spans="1:30" ht="12.95" customHeight="1" x14ac:dyDescent="0.2">
      <c r="A20" s="133">
        <v>3</v>
      </c>
      <c r="B20" s="27" t="s">
        <v>17</v>
      </c>
      <c r="C20" s="28">
        <f t="shared" si="0"/>
        <v>6</v>
      </c>
      <c r="D20" s="29">
        <f t="shared" si="0"/>
        <v>9</v>
      </c>
      <c r="E20" s="29">
        <f t="shared" si="0"/>
        <v>33</v>
      </c>
      <c r="F20" s="29">
        <f t="shared" si="0"/>
        <v>34</v>
      </c>
      <c r="G20" s="29">
        <f t="shared" si="0"/>
        <v>20</v>
      </c>
      <c r="H20" s="29">
        <f t="shared" si="0"/>
        <v>37</v>
      </c>
      <c r="I20" s="29">
        <f t="shared" si="0"/>
        <v>38</v>
      </c>
      <c r="J20" s="30">
        <f t="shared" si="0"/>
        <v>83</v>
      </c>
      <c r="K20" s="158">
        <f t="shared" si="1"/>
        <v>260</v>
      </c>
      <c r="L20" s="24"/>
    </row>
    <row r="21" spans="1:30" ht="12.95" customHeight="1" x14ac:dyDescent="0.2">
      <c r="A21" s="133">
        <v>4</v>
      </c>
      <c r="B21" s="27" t="s">
        <v>18</v>
      </c>
      <c r="C21" s="28">
        <f t="shared" si="0"/>
        <v>3</v>
      </c>
      <c r="D21" s="29">
        <f t="shared" si="0"/>
        <v>6</v>
      </c>
      <c r="E21" s="29">
        <f t="shared" si="0"/>
        <v>15</v>
      </c>
      <c r="F21" s="29">
        <f t="shared" si="0"/>
        <v>11</v>
      </c>
      <c r="G21" s="29">
        <f t="shared" si="0"/>
        <v>10</v>
      </c>
      <c r="H21" s="29">
        <f t="shared" si="0"/>
        <v>19</v>
      </c>
      <c r="I21" s="29">
        <f t="shared" si="0"/>
        <v>18</v>
      </c>
      <c r="J21" s="30">
        <f t="shared" si="0"/>
        <v>56</v>
      </c>
      <c r="K21" s="158">
        <f t="shared" si="1"/>
        <v>138</v>
      </c>
      <c r="L21" s="24"/>
    </row>
    <row r="22" spans="1:30" ht="12.95" customHeight="1" x14ac:dyDescent="0.2">
      <c r="A22" s="133">
        <v>5</v>
      </c>
      <c r="B22" s="27" t="s">
        <v>19</v>
      </c>
      <c r="C22" s="28">
        <f t="shared" si="0"/>
        <v>4</v>
      </c>
      <c r="D22" s="29">
        <f t="shared" si="0"/>
        <v>10</v>
      </c>
      <c r="E22" s="29">
        <f t="shared" si="0"/>
        <v>35</v>
      </c>
      <c r="F22" s="29">
        <f t="shared" si="0"/>
        <v>40</v>
      </c>
      <c r="G22" s="29">
        <f t="shared" si="0"/>
        <v>37</v>
      </c>
      <c r="H22" s="29">
        <f t="shared" si="0"/>
        <v>74</v>
      </c>
      <c r="I22" s="29">
        <f t="shared" si="0"/>
        <v>99</v>
      </c>
      <c r="J22" s="30">
        <f t="shared" si="0"/>
        <v>204</v>
      </c>
      <c r="K22" s="158">
        <f t="shared" si="1"/>
        <v>503</v>
      </c>
      <c r="L22" s="24"/>
    </row>
    <row r="23" spans="1:30" ht="18.75" customHeight="1" x14ac:dyDescent="0.2">
      <c r="A23" s="134">
        <v>6</v>
      </c>
      <c r="B23" s="33" t="s">
        <v>20</v>
      </c>
      <c r="C23" s="28">
        <f t="shared" si="0"/>
        <v>6</v>
      </c>
      <c r="D23" s="29">
        <f t="shared" si="0"/>
        <v>18</v>
      </c>
      <c r="E23" s="29">
        <f t="shared" si="0"/>
        <v>17</v>
      </c>
      <c r="F23" s="29">
        <f t="shared" si="0"/>
        <v>16</v>
      </c>
      <c r="G23" s="29">
        <f t="shared" si="0"/>
        <v>25</v>
      </c>
      <c r="H23" s="29">
        <f t="shared" si="0"/>
        <v>47</v>
      </c>
      <c r="I23" s="29">
        <f t="shared" si="0"/>
        <v>69</v>
      </c>
      <c r="J23" s="30">
        <f t="shared" si="0"/>
        <v>137</v>
      </c>
      <c r="K23" s="158">
        <f t="shared" si="1"/>
        <v>335</v>
      </c>
      <c r="L23" s="24"/>
    </row>
    <row r="24" spans="1:30" ht="12.95" customHeight="1" x14ac:dyDescent="0.2">
      <c r="A24" s="134">
        <v>7</v>
      </c>
      <c r="B24" s="33" t="s">
        <v>21</v>
      </c>
      <c r="C24" s="28">
        <f t="shared" si="0"/>
        <v>14</v>
      </c>
      <c r="D24" s="29">
        <f t="shared" si="0"/>
        <v>15</v>
      </c>
      <c r="E24" s="29">
        <f t="shared" si="0"/>
        <v>27</v>
      </c>
      <c r="F24" s="29">
        <f t="shared" si="0"/>
        <v>33</v>
      </c>
      <c r="G24" s="29">
        <f t="shared" si="0"/>
        <v>27</v>
      </c>
      <c r="H24" s="29">
        <f t="shared" si="0"/>
        <v>48</v>
      </c>
      <c r="I24" s="29">
        <f t="shared" si="0"/>
        <v>81</v>
      </c>
      <c r="J24" s="30">
        <f t="shared" si="0"/>
        <v>157</v>
      </c>
      <c r="K24" s="158">
        <f t="shared" si="1"/>
        <v>402</v>
      </c>
      <c r="L24" s="24"/>
    </row>
    <row r="25" spans="1:30" ht="12.95" customHeight="1" x14ac:dyDescent="0.2">
      <c r="A25" s="133">
        <v>8</v>
      </c>
      <c r="B25" s="27" t="s">
        <v>22</v>
      </c>
      <c r="C25" s="28">
        <f t="shared" si="0"/>
        <v>6</v>
      </c>
      <c r="D25" s="29">
        <f t="shared" si="0"/>
        <v>6</v>
      </c>
      <c r="E25" s="29">
        <f t="shared" si="0"/>
        <v>26</v>
      </c>
      <c r="F25" s="29">
        <f t="shared" si="0"/>
        <v>26</v>
      </c>
      <c r="G25" s="29">
        <f t="shared" si="0"/>
        <v>39</v>
      </c>
      <c r="H25" s="29">
        <f t="shared" si="0"/>
        <v>59</v>
      </c>
      <c r="I25" s="29">
        <f t="shared" si="0"/>
        <v>84</v>
      </c>
      <c r="J25" s="30">
        <f t="shared" si="0"/>
        <v>150</v>
      </c>
      <c r="K25" s="158">
        <f t="shared" si="1"/>
        <v>396</v>
      </c>
      <c r="L25" s="24"/>
    </row>
    <row r="26" spans="1:30" ht="12.95" customHeight="1" x14ac:dyDescent="0.2">
      <c r="A26" s="133">
        <v>9</v>
      </c>
      <c r="B26" s="27" t="s">
        <v>23</v>
      </c>
      <c r="C26" s="28">
        <f t="shared" si="0"/>
        <v>5</v>
      </c>
      <c r="D26" s="29">
        <f t="shared" si="0"/>
        <v>10</v>
      </c>
      <c r="E26" s="29">
        <f t="shared" si="0"/>
        <v>12</v>
      </c>
      <c r="F26" s="29">
        <f t="shared" si="0"/>
        <v>12</v>
      </c>
      <c r="G26" s="29">
        <f t="shared" si="0"/>
        <v>17</v>
      </c>
      <c r="H26" s="29">
        <f t="shared" si="0"/>
        <v>41</v>
      </c>
      <c r="I26" s="29">
        <f t="shared" si="0"/>
        <v>68</v>
      </c>
      <c r="J26" s="30">
        <f t="shared" si="0"/>
        <v>84</v>
      </c>
      <c r="K26" s="158">
        <f t="shared" si="1"/>
        <v>249</v>
      </c>
      <c r="L26" s="24"/>
    </row>
    <row r="27" spans="1:30" ht="12.95" customHeight="1" x14ac:dyDescent="0.2">
      <c r="A27" s="133">
        <v>10</v>
      </c>
      <c r="B27" s="27" t="s">
        <v>24</v>
      </c>
      <c r="C27" s="28">
        <f t="shared" si="0"/>
        <v>3</v>
      </c>
      <c r="D27" s="29">
        <f t="shared" si="0"/>
        <v>6</v>
      </c>
      <c r="E27" s="29">
        <f t="shared" si="0"/>
        <v>20</v>
      </c>
      <c r="F27" s="29">
        <f t="shared" si="0"/>
        <v>25</v>
      </c>
      <c r="G27" s="29">
        <f t="shared" si="0"/>
        <v>31</v>
      </c>
      <c r="H27" s="29">
        <f t="shared" si="0"/>
        <v>44</v>
      </c>
      <c r="I27" s="29">
        <f t="shared" si="0"/>
        <v>53</v>
      </c>
      <c r="J27" s="30">
        <f t="shared" si="0"/>
        <v>76</v>
      </c>
      <c r="K27" s="158">
        <f t="shared" si="1"/>
        <v>258</v>
      </c>
      <c r="L27" s="24"/>
    </row>
    <row r="28" spans="1:30" ht="19.5" customHeight="1" x14ac:dyDescent="0.2">
      <c r="A28" s="134">
        <v>11</v>
      </c>
      <c r="B28" s="33" t="s">
        <v>25</v>
      </c>
      <c r="C28" s="28">
        <f t="shared" si="0"/>
        <v>11</v>
      </c>
      <c r="D28" s="29">
        <f t="shared" si="0"/>
        <v>10</v>
      </c>
      <c r="E28" s="29">
        <f t="shared" si="0"/>
        <v>14</v>
      </c>
      <c r="F28" s="29">
        <f t="shared" si="0"/>
        <v>37</v>
      </c>
      <c r="G28" s="29">
        <f t="shared" si="0"/>
        <v>30</v>
      </c>
      <c r="H28" s="29">
        <f t="shared" si="0"/>
        <v>29</v>
      </c>
      <c r="I28" s="29">
        <f t="shared" si="0"/>
        <v>44</v>
      </c>
      <c r="J28" s="30">
        <f t="shared" si="0"/>
        <v>45</v>
      </c>
      <c r="K28" s="158">
        <f t="shared" si="1"/>
        <v>220</v>
      </c>
      <c r="L28" s="24"/>
    </row>
    <row r="29" spans="1:30" ht="12.95" customHeight="1" x14ac:dyDescent="0.2">
      <c r="A29" s="133">
        <v>12</v>
      </c>
      <c r="B29" s="27" t="s">
        <v>26</v>
      </c>
      <c r="C29" s="28">
        <f t="shared" si="0"/>
        <v>20</v>
      </c>
      <c r="D29" s="29">
        <f t="shared" si="0"/>
        <v>25</v>
      </c>
      <c r="E29" s="29">
        <f t="shared" si="0"/>
        <v>41</v>
      </c>
      <c r="F29" s="29">
        <f t="shared" si="0"/>
        <v>43</v>
      </c>
      <c r="G29" s="29">
        <f t="shared" si="0"/>
        <v>42</v>
      </c>
      <c r="H29" s="29">
        <f t="shared" si="0"/>
        <v>76</v>
      </c>
      <c r="I29" s="29">
        <f t="shared" si="0"/>
        <v>79</v>
      </c>
      <c r="J29" s="30">
        <f t="shared" si="0"/>
        <v>134</v>
      </c>
      <c r="K29" s="158">
        <f t="shared" si="1"/>
        <v>460</v>
      </c>
      <c r="L29" s="24"/>
    </row>
    <row r="30" spans="1:30" ht="12.95" customHeight="1" x14ac:dyDescent="0.2">
      <c r="A30" s="133">
        <v>13</v>
      </c>
      <c r="B30" s="27" t="s">
        <v>27</v>
      </c>
      <c r="C30" s="28">
        <f t="shared" si="0"/>
        <v>8</v>
      </c>
      <c r="D30" s="29">
        <f t="shared" si="0"/>
        <v>10</v>
      </c>
      <c r="E30" s="29">
        <f t="shared" si="0"/>
        <v>24</v>
      </c>
      <c r="F30" s="29">
        <f t="shared" si="0"/>
        <v>35</v>
      </c>
      <c r="G30" s="29">
        <f t="shared" si="0"/>
        <v>49</v>
      </c>
      <c r="H30" s="29">
        <f t="shared" si="0"/>
        <v>106</v>
      </c>
      <c r="I30" s="29">
        <f t="shared" si="0"/>
        <v>167</v>
      </c>
      <c r="J30" s="30">
        <f t="shared" si="0"/>
        <v>188</v>
      </c>
      <c r="K30" s="158">
        <f t="shared" si="1"/>
        <v>587</v>
      </c>
      <c r="L30" s="24"/>
    </row>
    <row r="31" spans="1:30" ht="12.95" customHeight="1" x14ac:dyDescent="0.2">
      <c r="A31" s="133">
        <v>14</v>
      </c>
      <c r="B31" s="27" t="s">
        <v>28</v>
      </c>
      <c r="C31" s="28">
        <f t="shared" si="0"/>
        <v>2</v>
      </c>
      <c r="D31" s="29">
        <f t="shared" si="0"/>
        <v>11</v>
      </c>
      <c r="E31" s="29">
        <f t="shared" si="0"/>
        <v>26</v>
      </c>
      <c r="F31" s="29">
        <f t="shared" si="0"/>
        <v>48</v>
      </c>
      <c r="G31" s="29">
        <f t="shared" si="0"/>
        <v>38</v>
      </c>
      <c r="H31" s="29">
        <f t="shared" si="0"/>
        <v>87</v>
      </c>
      <c r="I31" s="29">
        <f t="shared" si="0"/>
        <v>151</v>
      </c>
      <c r="J31" s="30">
        <f t="shared" si="0"/>
        <v>228</v>
      </c>
      <c r="K31" s="158">
        <f t="shared" si="1"/>
        <v>591</v>
      </c>
      <c r="L31" s="24"/>
    </row>
    <row r="32" spans="1:30" ht="12.95" customHeight="1" thickBot="1" x14ac:dyDescent="0.25">
      <c r="A32" s="141">
        <v>15</v>
      </c>
      <c r="B32" s="35" t="s">
        <v>29</v>
      </c>
      <c r="C32" s="1034">
        <f t="shared" si="0"/>
        <v>16</v>
      </c>
      <c r="D32" s="36">
        <f t="shared" si="0"/>
        <v>10</v>
      </c>
      <c r="E32" s="36">
        <f t="shared" si="0"/>
        <v>23</v>
      </c>
      <c r="F32" s="36">
        <f t="shared" si="0"/>
        <v>11</v>
      </c>
      <c r="G32" s="36">
        <f t="shared" si="0"/>
        <v>12</v>
      </c>
      <c r="H32" s="36">
        <f t="shared" si="0"/>
        <v>23</v>
      </c>
      <c r="I32" s="36">
        <f t="shared" si="0"/>
        <v>24</v>
      </c>
      <c r="J32" s="1035">
        <f t="shared" si="0"/>
        <v>26</v>
      </c>
      <c r="K32" s="159">
        <f t="shared" si="1"/>
        <v>145</v>
      </c>
      <c r="L32" s="24"/>
    </row>
    <row r="33" spans="1:30" s="38" customFormat="1" ht="21.95" customHeight="1" thickBot="1" x14ac:dyDescent="0.25">
      <c r="A33" s="959"/>
      <c r="B33" s="1037" t="s">
        <v>481</v>
      </c>
      <c r="C33" s="1040">
        <f t="shared" ref="C33:K33" si="2">SUM(C18:C32)</f>
        <v>129</v>
      </c>
      <c r="D33" s="203">
        <f t="shared" si="2"/>
        <v>176</v>
      </c>
      <c r="E33" s="203">
        <f t="shared" si="2"/>
        <v>373</v>
      </c>
      <c r="F33" s="203">
        <f t="shared" si="2"/>
        <v>428</v>
      </c>
      <c r="G33" s="203">
        <f t="shared" si="2"/>
        <v>415</v>
      </c>
      <c r="H33" s="203">
        <f t="shared" si="2"/>
        <v>750</v>
      </c>
      <c r="I33" s="203">
        <f t="shared" si="2"/>
        <v>1045</v>
      </c>
      <c r="J33" s="1036">
        <f t="shared" si="2"/>
        <v>1722</v>
      </c>
      <c r="K33" s="1038">
        <f t="shared" si="2"/>
        <v>5038</v>
      </c>
      <c r="L33" s="24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s="976" customFormat="1" ht="21.95" customHeight="1" x14ac:dyDescent="0.2">
      <c r="A34" s="985"/>
      <c r="B34" s="408" t="s">
        <v>480</v>
      </c>
      <c r="C34" s="368">
        <v>113</v>
      </c>
      <c r="D34" s="369">
        <v>180</v>
      </c>
      <c r="E34" s="369">
        <v>356</v>
      </c>
      <c r="F34" s="369">
        <v>431</v>
      </c>
      <c r="G34" s="369">
        <v>398</v>
      </c>
      <c r="H34" s="369">
        <v>777</v>
      </c>
      <c r="I34" s="369">
        <v>1058</v>
      </c>
      <c r="J34" s="370">
        <v>1699</v>
      </c>
      <c r="K34" s="1071">
        <v>5012</v>
      </c>
      <c r="L34" s="24"/>
    </row>
    <row r="35" spans="1:30" s="774" customFormat="1" ht="21.95" customHeight="1" thickBot="1" x14ac:dyDescent="0.25">
      <c r="A35" s="956"/>
      <c r="B35" s="410" t="s">
        <v>446</v>
      </c>
      <c r="C35" s="257">
        <v>111</v>
      </c>
      <c r="D35" s="249">
        <v>182</v>
      </c>
      <c r="E35" s="249">
        <v>379</v>
      </c>
      <c r="F35" s="249">
        <v>413</v>
      </c>
      <c r="G35" s="249">
        <v>408</v>
      </c>
      <c r="H35" s="249">
        <v>775</v>
      </c>
      <c r="I35" s="249">
        <v>1101</v>
      </c>
      <c r="J35" s="333">
        <v>1678</v>
      </c>
      <c r="K35" s="1039">
        <v>5047</v>
      </c>
      <c r="L35" s="24"/>
    </row>
    <row r="36" spans="1:30" ht="21.95" customHeight="1" x14ac:dyDescent="0.2">
      <c r="A36" s="137"/>
      <c r="B36" s="214" t="s">
        <v>230</v>
      </c>
      <c r="C36" s="717">
        <v>108</v>
      </c>
      <c r="D36" s="718">
        <v>178</v>
      </c>
      <c r="E36" s="718">
        <v>368</v>
      </c>
      <c r="F36" s="718">
        <v>425</v>
      </c>
      <c r="G36" s="718">
        <v>434</v>
      </c>
      <c r="H36" s="718">
        <v>773</v>
      </c>
      <c r="I36" s="718">
        <v>1141</v>
      </c>
      <c r="J36" s="719">
        <v>1645</v>
      </c>
      <c r="K36" s="720">
        <v>5072</v>
      </c>
      <c r="L36" s="24"/>
    </row>
    <row r="37" spans="1:30" ht="21.95" customHeight="1" x14ac:dyDescent="0.2">
      <c r="A37" s="194"/>
      <c r="B37" s="94" t="s">
        <v>209</v>
      </c>
      <c r="C37" s="228">
        <v>100</v>
      </c>
      <c r="D37" s="229">
        <v>184</v>
      </c>
      <c r="E37" s="229">
        <v>372</v>
      </c>
      <c r="F37" s="229">
        <v>409</v>
      </c>
      <c r="G37" s="229">
        <v>426</v>
      </c>
      <c r="H37" s="229">
        <v>793</v>
      </c>
      <c r="I37" s="229">
        <v>1150</v>
      </c>
      <c r="J37" s="230">
        <v>1644</v>
      </c>
      <c r="K37" s="231">
        <v>5078</v>
      </c>
      <c r="L37" s="24"/>
    </row>
    <row r="38" spans="1:30" ht="21.95" customHeight="1" thickBot="1" x14ac:dyDescent="0.25">
      <c r="A38" s="138"/>
      <c r="B38" s="195" t="s">
        <v>179</v>
      </c>
      <c r="C38" s="179">
        <v>103</v>
      </c>
      <c r="D38" s="178">
        <v>184</v>
      </c>
      <c r="E38" s="178">
        <v>377</v>
      </c>
      <c r="F38" s="178">
        <v>409</v>
      </c>
      <c r="G38" s="178">
        <v>419</v>
      </c>
      <c r="H38" s="178">
        <v>787</v>
      </c>
      <c r="I38" s="178">
        <v>1196</v>
      </c>
      <c r="J38" s="123">
        <v>1629</v>
      </c>
      <c r="K38" s="232">
        <v>5104</v>
      </c>
      <c r="L38" s="24"/>
    </row>
    <row r="39" spans="1:30" ht="21.95" customHeight="1" x14ac:dyDescent="0.2">
      <c r="A39" s="137"/>
      <c r="B39" s="214" t="s">
        <v>165</v>
      </c>
      <c r="C39" s="717">
        <v>112</v>
      </c>
      <c r="D39" s="718">
        <v>174</v>
      </c>
      <c r="E39" s="718">
        <v>379</v>
      </c>
      <c r="F39" s="718">
        <v>403</v>
      </c>
      <c r="G39" s="718">
        <v>435</v>
      </c>
      <c r="H39" s="718">
        <v>797</v>
      </c>
      <c r="I39" s="718">
        <v>1184</v>
      </c>
      <c r="J39" s="719">
        <v>1662</v>
      </c>
      <c r="K39" s="720">
        <v>5146</v>
      </c>
      <c r="L39" s="24"/>
    </row>
    <row r="40" spans="1:30" ht="21.95" customHeight="1" x14ac:dyDescent="0.2">
      <c r="A40" s="194"/>
      <c r="B40" s="94" t="s">
        <v>163</v>
      </c>
      <c r="C40" s="228">
        <v>114</v>
      </c>
      <c r="D40" s="229">
        <v>185</v>
      </c>
      <c r="E40" s="229">
        <v>360</v>
      </c>
      <c r="F40" s="229">
        <v>386</v>
      </c>
      <c r="G40" s="229">
        <v>443</v>
      </c>
      <c r="H40" s="229">
        <v>785</v>
      </c>
      <c r="I40" s="229">
        <v>1234</v>
      </c>
      <c r="J40" s="230">
        <v>1615</v>
      </c>
      <c r="K40" s="231">
        <v>5122</v>
      </c>
      <c r="L40" s="24"/>
    </row>
    <row r="41" spans="1:30" ht="21.95" customHeight="1" thickBot="1" x14ac:dyDescent="0.25">
      <c r="A41" s="138"/>
      <c r="B41" s="195" t="s">
        <v>164</v>
      </c>
      <c r="C41" s="179">
        <v>118</v>
      </c>
      <c r="D41" s="178">
        <v>184</v>
      </c>
      <c r="E41" s="178">
        <v>356</v>
      </c>
      <c r="F41" s="178">
        <v>389</v>
      </c>
      <c r="G41" s="178">
        <v>459</v>
      </c>
      <c r="H41" s="178">
        <v>787</v>
      </c>
      <c r="I41" s="178">
        <v>1222</v>
      </c>
      <c r="J41" s="123">
        <v>1622</v>
      </c>
      <c r="K41" s="232">
        <v>5137</v>
      </c>
      <c r="L41" s="24"/>
    </row>
    <row r="42" spans="1:30" ht="21.95" customHeight="1" x14ac:dyDescent="0.2">
      <c r="A42" s="137"/>
      <c r="B42" s="214" t="s">
        <v>159</v>
      </c>
      <c r="C42" s="717">
        <v>107</v>
      </c>
      <c r="D42" s="718">
        <v>175</v>
      </c>
      <c r="E42" s="718">
        <v>348</v>
      </c>
      <c r="F42" s="718">
        <v>374</v>
      </c>
      <c r="G42" s="718">
        <v>424</v>
      </c>
      <c r="H42" s="718">
        <v>771</v>
      </c>
      <c r="I42" s="718">
        <v>1221</v>
      </c>
      <c r="J42" s="719">
        <v>1643</v>
      </c>
      <c r="K42" s="720">
        <v>5063</v>
      </c>
      <c r="L42" s="24"/>
    </row>
    <row r="43" spans="1:30" ht="21.95" customHeight="1" x14ac:dyDescent="0.2">
      <c r="A43" s="194"/>
      <c r="B43" s="94" t="s">
        <v>153</v>
      </c>
      <c r="C43" s="228">
        <v>107</v>
      </c>
      <c r="D43" s="229">
        <v>170</v>
      </c>
      <c r="E43" s="229">
        <v>353</v>
      </c>
      <c r="F43" s="229">
        <v>348</v>
      </c>
      <c r="G43" s="229">
        <v>426</v>
      </c>
      <c r="H43" s="229">
        <v>762</v>
      </c>
      <c r="I43" s="229">
        <v>1302</v>
      </c>
      <c r="J43" s="230">
        <v>1636</v>
      </c>
      <c r="K43" s="231">
        <v>5140</v>
      </c>
      <c r="L43" s="24"/>
    </row>
    <row r="44" spans="1:30" ht="21.95" customHeight="1" thickBot="1" x14ac:dyDescent="0.25">
      <c r="A44" s="138"/>
      <c r="B44" s="195" t="s">
        <v>30</v>
      </c>
      <c r="C44" s="179">
        <v>101</v>
      </c>
      <c r="D44" s="178">
        <v>163</v>
      </c>
      <c r="E44" s="178">
        <v>357</v>
      </c>
      <c r="F44" s="178">
        <v>344</v>
      </c>
      <c r="G44" s="178">
        <v>433</v>
      </c>
      <c r="H44" s="178">
        <v>781</v>
      </c>
      <c r="I44" s="178">
        <v>1298</v>
      </c>
      <c r="J44" s="123">
        <v>1613</v>
      </c>
      <c r="K44" s="232">
        <v>5090</v>
      </c>
      <c r="L44" s="24"/>
    </row>
    <row r="46" spans="1:30" s="8" customFormat="1" x14ac:dyDescent="0.2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s="11" customFormat="1" ht="13.5" thickBot="1" x14ac:dyDescent="0.25">
      <c r="A47" s="7" t="s">
        <v>544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4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s="153" customFormat="1" ht="17.100000000000001" customHeight="1" thickBot="1" x14ac:dyDescent="0.25">
      <c r="A48" s="126"/>
      <c r="B48" s="127"/>
      <c r="C48" s="1625" t="s">
        <v>34</v>
      </c>
      <c r="D48" s="1625"/>
      <c r="E48" s="1625"/>
      <c r="F48" s="1625"/>
      <c r="G48" s="1625"/>
      <c r="H48" s="1625"/>
      <c r="I48" s="1625"/>
      <c r="J48" s="1625"/>
      <c r="K48" s="1626"/>
      <c r="L48" s="54"/>
      <c r="M48" s="774"/>
      <c r="N48" s="774"/>
      <c r="O48" s="774"/>
      <c r="P48" s="774"/>
      <c r="Q48" s="774"/>
      <c r="R48" s="774"/>
      <c r="S48" s="774"/>
      <c r="T48" s="774"/>
      <c r="U48" s="774"/>
      <c r="V48" s="774"/>
      <c r="W48" s="774"/>
      <c r="X48" s="774"/>
      <c r="Y48" s="774"/>
      <c r="Z48" s="774"/>
      <c r="AA48" s="774"/>
      <c r="AB48" s="774"/>
      <c r="AC48" s="774"/>
      <c r="AD48" s="774"/>
    </row>
    <row r="49" spans="1:30" customFormat="1" ht="12.95" customHeight="1" thickBot="1" x14ac:dyDescent="0.25">
      <c r="A49" s="155" t="s">
        <v>2</v>
      </c>
      <c r="B49" s="156" t="s">
        <v>3</v>
      </c>
      <c r="C49" s="56" t="s">
        <v>4</v>
      </c>
      <c r="D49" s="43" t="s">
        <v>5</v>
      </c>
      <c r="E49" s="44" t="s">
        <v>6</v>
      </c>
      <c r="F49" s="45" t="s">
        <v>7</v>
      </c>
      <c r="G49" s="46" t="s">
        <v>8</v>
      </c>
      <c r="H49" s="44" t="s">
        <v>9</v>
      </c>
      <c r="I49" s="47" t="s">
        <v>10</v>
      </c>
      <c r="J49" s="189" t="s">
        <v>11</v>
      </c>
      <c r="K49" s="157" t="s">
        <v>12</v>
      </c>
      <c r="L49" s="153"/>
      <c r="M49" s="774"/>
      <c r="N49" s="774"/>
      <c r="O49" s="774"/>
      <c r="P49" s="774"/>
      <c r="Q49" s="774"/>
      <c r="R49" s="774"/>
      <c r="S49" s="774"/>
      <c r="T49" s="774"/>
      <c r="U49" s="774"/>
      <c r="V49" s="774"/>
      <c r="W49" s="774"/>
      <c r="X49" s="774"/>
      <c r="Y49" s="774"/>
      <c r="Z49" s="774"/>
      <c r="AA49" s="774"/>
      <c r="AB49" s="774"/>
      <c r="AC49" s="774"/>
      <c r="AD49" s="774"/>
    </row>
    <row r="50" spans="1:30" customFormat="1" ht="12.95" customHeight="1" x14ac:dyDescent="0.2">
      <c r="A50" s="32">
        <v>1</v>
      </c>
      <c r="B50" s="33" t="s">
        <v>15</v>
      </c>
      <c r="C50" s="1094">
        <v>18</v>
      </c>
      <c r="D50" s="1095">
        <v>11</v>
      </c>
      <c r="E50" s="1095">
        <v>20</v>
      </c>
      <c r="F50" s="1095">
        <v>11</v>
      </c>
      <c r="G50" s="1095">
        <v>6</v>
      </c>
      <c r="H50" s="1095">
        <v>8</v>
      </c>
      <c r="I50" s="1095">
        <v>5</v>
      </c>
      <c r="J50" s="1096">
        <v>5</v>
      </c>
      <c r="K50" s="154">
        <f t="shared" ref="K50:K64" si="3">SUM(C50:J50)</f>
        <v>84</v>
      </c>
      <c r="L50" s="775"/>
      <c r="M50" s="774"/>
      <c r="N50" s="774"/>
      <c r="O50" s="774"/>
      <c r="P50" s="774"/>
      <c r="Q50" s="774"/>
      <c r="R50" s="774"/>
      <c r="S50" s="774"/>
      <c r="T50" s="774"/>
      <c r="U50" s="774"/>
      <c r="V50" s="774"/>
      <c r="W50" s="774"/>
      <c r="X50" s="774"/>
      <c r="Y50" s="774"/>
      <c r="Z50" s="774"/>
      <c r="AA50" s="774"/>
      <c r="AB50" s="774"/>
      <c r="AC50" s="774"/>
      <c r="AD50" s="774"/>
    </row>
    <row r="51" spans="1:30" ht="12.95" customHeight="1" x14ac:dyDescent="0.2">
      <c r="A51" s="26">
        <v>2</v>
      </c>
      <c r="B51" s="27" t="s">
        <v>16</v>
      </c>
      <c r="C51" s="1097">
        <v>2</v>
      </c>
      <c r="D51" s="29">
        <v>9</v>
      </c>
      <c r="E51" s="29">
        <v>19</v>
      </c>
      <c r="F51" s="29">
        <v>19</v>
      </c>
      <c r="G51" s="29">
        <v>9</v>
      </c>
      <c r="H51" s="29">
        <v>12</v>
      </c>
      <c r="I51" s="29">
        <v>7</v>
      </c>
      <c r="J51" s="1098">
        <v>9</v>
      </c>
      <c r="K51" s="31">
        <f t="shared" si="3"/>
        <v>86</v>
      </c>
      <c r="L51" s="50"/>
    </row>
    <row r="52" spans="1:30" ht="12.95" customHeight="1" x14ac:dyDescent="0.2">
      <c r="A52" s="26">
        <v>3</v>
      </c>
      <c r="B52" s="27" t="s">
        <v>17</v>
      </c>
      <c r="C52" s="1097">
        <v>3</v>
      </c>
      <c r="D52" s="29">
        <v>4</v>
      </c>
      <c r="E52" s="29">
        <v>21</v>
      </c>
      <c r="F52" s="29">
        <v>17</v>
      </c>
      <c r="G52" s="29">
        <v>7</v>
      </c>
      <c r="H52" s="29">
        <v>14</v>
      </c>
      <c r="I52" s="29">
        <v>10</v>
      </c>
      <c r="J52" s="1098">
        <v>8</v>
      </c>
      <c r="K52" s="31">
        <f t="shared" si="3"/>
        <v>84</v>
      </c>
      <c r="L52" s="50"/>
    </row>
    <row r="53" spans="1:30" ht="12.95" customHeight="1" x14ac:dyDescent="0.2">
      <c r="A53" s="26">
        <v>4</v>
      </c>
      <c r="B53" s="27" t="s">
        <v>18</v>
      </c>
      <c r="C53" s="1097">
        <v>3</v>
      </c>
      <c r="D53" s="29">
        <v>4</v>
      </c>
      <c r="E53" s="29">
        <v>9</v>
      </c>
      <c r="F53" s="29">
        <v>4</v>
      </c>
      <c r="G53" s="29">
        <v>4</v>
      </c>
      <c r="H53" s="29">
        <v>3</v>
      </c>
      <c r="I53" s="29">
        <v>2</v>
      </c>
      <c r="J53" s="1098">
        <v>4</v>
      </c>
      <c r="K53" s="31">
        <f t="shared" si="3"/>
        <v>33</v>
      </c>
      <c r="L53" s="50"/>
    </row>
    <row r="54" spans="1:30" ht="12.95" customHeight="1" x14ac:dyDescent="0.2">
      <c r="A54" s="26">
        <v>5</v>
      </c>
      <c r="B54" s="27" t="s">
        <v>19</v>
      </c>
      <c r="C54" s="1097">
        <v>0</v>
      </c>
      <c r="D54" s="29">
        <v>7</v>
      </c>
      <c r="E54" s="29">
        <v>18</v>
      </c>
      <c r="F54" s="29">
        <v>21</v>
      </c>
      <c r="G54" s="29">
        <v>12</v>
      </c>
      <c r="H54" s="29">
        <v>22</v>
      </c>
      <c r="I54" s="29">
        <v>22</v>
      </c>
      <c r="J54" s="1098">
        <v>18</v>
      </c>
      <c r="K54" s="31">
        <f t="shared" si="3"/>
        <v>120</v>
      </c>
      <c r="L54" s="50"/>
    </row>
    <row r="55" spans="1:30" ht="12.95" customHeight="1" x14ac:dyDescent="0.2">
      <c r="A55" s="32">
        <v>6</v>
      </c>
      <c r="B55" s="33" t="s">
        <v>20</v>
      </c>
      <c r="C55" s="1097">
        <v>3</v>
      </c>
      <c r="D55" s="29">
        <v>11</v>
      </c>
      <c r="E55" s="29">
        <v>11</v>
      </c>
      <c r="F55" s="29">
        <v>9</v>
      </c>
      <c r="G55" s="29">
        <v>9</v>
      </c>
      <c r="H55" s="29">
        <v>16</v>
      </c>
      <c r="I55" s="29">
        <v>20</v>
      </c>
      <c r="J55" s="1098">
        <v>26</v>
      </c>
      <c r="K55" s="31">
        <f t="shared" si="3"/>
        <v>105</v>
      </c>
      <c r="L55" s="50"/>
    </row>
    <row r="56" spans="1:30" ht="12.95" customHeight="1" x14ac:dyDescent="0.2">
      <c r="A56" s="32">
        <v>7</v>
      </c>
      <c r="B56" s="33" t="s">
        <v>21</v>
      </c>
      <c r="C56" s="1097">
        <v>8</v>
      </c>
      <c r="D56" s="29">
        <v>8</v>
      </c>
      <c r="E56" s="29">
        <v>13</v>
      </c>
      <c r="F56" s="29">
        <v>18</v>
      </c>
      <c r="G56" s="29">
        <v>9</v>
      </c>
      <c r="H56" s="29">
        <v>13</v>
      </c>
      <c r="I56" s="29">
        <v>26</v>
      </c>
      <c r="J56" s="1098">
        <v>30</v>
      </c>
      <c r="K56" s="31">
        <f t="shared" si="3"/>
        <v>125</v>
      </c>
      <c r="L56" s="50"/>
    </row>
    <row r="57" spans="1:30" ht="12.95" customHeight="1" x14ac:dyDescent="0.2">
      <c r="A57" s="26">
        <v>8</v>
      </c>
      <c r="B57" s="27" t="s">
        <v>22</v>
      </c>
      <c r="C57" s="1097">
        <v>5</v>
      </c>
      <c r="D57" s="29">
        <v>3</v>
      </c>
      <c r="E57" s="29">
        <v>15</v>
      </c>
      <c r="F57" s="29">
        <v>10</v>
      </c>
      <c r="G57" s="29">
        <v>19</v>
      </c>
      <c r="H57" s="29">
        <v>23</v>
      </c>
      <c r="I57" s="29">
        <v>17</v>
      </c>
      <c r="J57" s="1098">
        <v>20</v>
      </c>
      <c r="K57" s="31">
        <f t="shared" si="3"/>
        <v>112</v>
      </c>
      <c r="L57" s="50"/>
    </row>
    <row r="58" spans="1:30" ht="12.95" customHeight="1" x14ac:dyDescent="0.2">
      <c r="A58" s="26">
        <v>9</v>
      </c>
      <c r="B58" s="27" t="s">
        <v>23</v>
      </c>
      <c r="C58" s="1097">
        <v>4</v>
      </c>
      <c r="D58" s="29">
        <v>2</v>
      </c>
      <c r="E58" s="29">
        <v>7</v>
      </c>
      <c r="F58" s="29">
        <v>5</v>
      </c>
      <c r="G58" s="29">
        <v>5</v>
      </c>
      <c r="H58" s="29">
        <v>11</v>
      </c>
      <c r="I58" s="29">
        <v>24</v>
      </c>
      <c r="J58" s="1098">
        <v>17</v>
      </c>
      <c r="K58" s="31">
        <f t="shared" si="3"/>
        <v>75</v>
      </c>
      <c r="L58" s="50"/>
    </row>
    <row r="59" spans="1:30" ht="12.95" customHeight="1" x14ac:dyDescent="0.2">
      <c r="A59" s="26">
        <v>10</v>
      </c>
      <c r="B59" s="27" t="s">
        <v>24</v>
      </c>
      <c r="C59" s="1097">
        <v>1</v>
      </c>
      <c r="D59" s="29">
        <v>1</v>
      </c>
      <c r="E59" s="29">
        <v>8</v>
      </c>
      <c r="F59" s="29">
        <v>12</v>
      </c>
      <c r="G59" s="29">
        <v>11</v>
      </c>
      <c r="H59" s="29">
        <v>14</v>
      </c>
      <c r="I59" s="29">
        <v>14</v>
      </c>
      <c r="J59" s="1098">
        <v>14</v>
      </c>
      <c r="K59" s="31">
        <f t="shared" si="3"/>
        <v>75</v>
      </c>
      <c r="L59" s="50"/>
    </row>
    <row r="60" spans="1:30" ht="12.95" customHeight="1" x14ac:dyDescent="0.2">
      <c r="A60" s="32">
        <v>11</v>
      </c>
      <c r="B60" s="33" t="s">
        <v>25</v>
      </c>
      <c r="C60" s="1097">
        <v>6</v>
      </c>
      <c r="D60" s="29">
        <v>4</v>
      </c>
      <c r="E60" s="29">
        <v>3</v>
      </c>
      <c r="F60" s="29">
        <v>19</v>
      </c>
      <c r="G60" s="29">
        <v>11</v>
      </c>
      <c r="H60" s="29">
        <v>10</v>
      </c>
      <c r="I60" s="29">
        <v>17</v>
      </c>
      <c r="J60" s="1098">
        <v>7</v>
      </c>
      <c r="K60" s="31">
        <f t="shared" si="3"/>
        <v>77</v>
      </c>
      <c r="L60" s="50"/>
    </row>
    <row r="61" spans="1:30" ht="12.95" customHeight="1" x14ac:dyDescent="0.2">
      <c r="A61" s="26">
        <v>12</v>
      </c>
      <c r="B61" s="27" t="s">
        <v>26</v>
      </c>
      <c r="C61" s="1097">
        <v>18</v>
      </c>
      <c r="D61" s="29">
        <v>20</v>
      </c>
      <c r="E61" s="29">
        <v>14</v>
      </c>
      <c r="F61" s="29">
        <v>18</v>
      </c>
      <c r="G61" s="29">
        <v>16</v>
      </c>
      <c r="H61" s="29">
        <v>24</v>
      </c>
      <c r="I61" s="29">
        <v>16</v>
      </c>
      <c r="J61" s="1098">
        <v>22</v>
      </c>
      <c r="K61" s="31">
        <f t="shared" si="3"/>
        <v>148</v>
      </c>
      <c r="L61" s="50"/>
    </row>
    <row r="62" spans="1:30" ht="12.95" customHeight="1" x14ac:dyDescent="0.2">
      <c r="A62" s="26">
        <v>13</v>
      </c>
      <c r="B62" s="27" t="s">
        <v>27</v>
      </c>
      <c r="C62" s="1097">
        <v>7</v>
      </c>
      <c r="D62" s="29">
        <v>5</v>
      </c>
      <c r="E62" s="29">
        <v>10</v>
      </c>
      <c r="F62" s="29">
        <v>12</v>
      </c>
      <c r="G62" s="29">
        <v>17</v>
      </c>
      <c r="H62" s="29">
        <v>28</v>
      </c>
      <c r="I62" s="29">
        <v>45</v>
      </c>
      <c r="J62" s="1098">
        <v>47</v>
      </c>
      <c r="K62" s="31">
        <f t="shared" si="3"/>
        <v>171</v>
      </c>
      <c r="L62" s="50"/>
    </row>
    <row r="63" spans="1:30" ht="12.95" customHeight="1" x14ac:dyDescent="0.2">
      <c r="A63" s="26">
        <v>14</v>
      </c>
      <c r="B63" s="27" t="s">
        <v>28</v>
      </c>
      <c r="C63" s="1097">
        <v>1</v>
      </c>
      <c r="D63" s="29">
        <v>7</v>
      </c>
      <c r="E63" s="29">
        <v>12</v>
      </c>
      <c r="F63" s="29">
        <v>30</v>
      </c>
      <c r="G63" s="29">
        <v>14</v>
      </c>
      <c r="H63" s="29">
        <v>33</v>
      </c>
      <c r="I63" s="29">
        <v>43</v>
      </c>
      <c r="J63" s="1098">
        <v>32</v>
      </c>
      <c r="K63" s="31">
        <f t="shared" si="3"/>
        <v>172</v>
      </c>
      <c r="L63" s="50"/>
    </row>
    <row r="64" spans="1:30" s="38" customFormat="1" ht="12.75" customHeight="1" thickBot="1" x14ac:dyDescent="0.25">
      <c r="A64" s="34">
        <v>15</v>
      </c>
      <c r="B64" s="35" t="s">
        <v>29</v>
      </c>
      <c r="C64" s="1099">
        <v>11</v>
      </c>
      <c r="D64" s="1100">
        <v>7</v>
      </c>
      <c r="E64" s="1100">
        <v>10</v>
      </c>
      <c r="F64" s="1100">
        <v>6</v>
      </c>
      <c r="G64" s="1100">
        <v>3</v>
      </c>
      <c r="H64" s="1100">
        <v>7</v>
      </c>
      <c r="I64" s="1100">
        <v>7</v>
      </c>
      <c r="J64" s="1101">
        <v>7</v>
      </c>
      <c r="K64" s="37">
        <f t="shared" si="3"/>
        <v>58</v>
      </c>
      <c r="L64" s="50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s="729" customFormat="1" ht="21.95" customHeight="1" x14ac:dyDescent="0.2">
      <c r="A65" s="114"/>
      <c r="B65" s="115" t="s">
        <v>481</v>
      </c>
      <c r="C65" s="116">
        <f>SUM(C50:C64)</f>
        <v>90</v>
      </c>
      <c r="D65" s="117">
        <f t="shared" ref="D65:K65" si="4">SUM(D50:D64)</f>
        <v>103</v>
      </c>
      <c r="E65" s="117">
        <f t="shared" si="4"/>
        <v>190</v>
      </c>
      <c r="F65" s="117">
        <f t="shared" si="4"/>
        <v>211</v>
      </c>
      <c r="G65" s="117">
        <f t="shared" si="4"/>
        <v>152</v>
      </c>
      <c r="H65" s="117">
        <f t="shared" si="4"/>
        <v>238</v>
      </c>
      <c r="I65" s="117">
        <f t="shared" si="4"/>
        <v>275</v>
      </c>
      <c r="J65" s="118">
        <f t="shared" si="4"/>
        <v>266</v>
      </c>
      <c r="K65" s="119">
        <f t="shared" si="4"/>
        <v>1525</v>
      </c>
      <c r="M65" s="774"/>
      <c r="N65" s="774"/>
      <c r="O65" s="774"/>
      <c r="P65" s="774"/>
      <c r="Q65" s="774"/>
      <c r="R65" s="774"/>
      <c r="S65" s="774"/>
      <c r="T65" s="774"/>
      <c r="U65" s="774"/>
      <c r="V65" s="774"/>
      <c r="W65" s="774"/>
      <c r="X65" s="774"/>
      <c r="Y65" s="774"/>
      <c r="Z65" s="774"/>
      <c r="AA65" s="774"/>
      <c r="AB65" s="774"/>
      <c r="AC65" s="774"/>
      <c r="AD65" s="774"/>
    </row>
    <row r="66" spans="1:30" s="976" customFormat="1" ht="21.95" customHeight="1" x14ac:dyDescent="0.2">
      <c r="A66" s="1065"/>
      <c r="B66" s="1413" t="s">
        <v>476</v>
      </c>
      <c r="C66" s="1526">
        <v>79</v>
      </c>
      <c r="D66" s="1527">
        <v>105</v>
      </c>
      <c r="E66" s="1527">
        <v>179</v>
      </c>
      <c r="F66" s="1527">
        <v>200</v>
      </c>
      <c r="G66" s="1527">
        <v>148</v>
      </c>
      <c r="H66" s="1527">
        <v>259</v>
      </c>
      <c r="I66" s="1527">
        <v>292</v>
      </c>
      <c r="J66" s="75">
        <v>266</v>
      </c>
      <c r="K66" s="1528">
        <v>1528</v>
      </c>
    </row>
    <row r="67" spans="1:30" s="774" customFormat="1" ht="21.95" customHeight="1" thickBot="1" x14ac:dyDescent="0.25">
      <c r="A67" s="138"/>
      <c r="B67" s="195" t="s">
        <v>446</v>
      </c>
      <c r="C67" s="179">
        <v>72</v>
      </c>
      <c r="D67" s="178">
        <v>111</v>
      </c>
      <c r="E67" s="178">
        <v>188</v>
      </c>
      <c r="F67" s="178">
        <v>208</v>
      </c>
      <c r="G67" s="178">
        <v>147</v>
      </c>
      <c r="H67" s="178">
        <v>250</v>
      </c>
      <c r="I67" s="178">
        <v>278</v>
      </c>
      <c r="J67" s="123">
        <v>291</v>
      </c>
      <c r="K67" s="232">
        <v>1545</v>
      </c>
    </row>
    <row r="68" spans="1:30" ht="21.95" customHeight="1" x14ac:dyDescent="0.2">
      <c r="A68" s="985"/>
      <c r="B68" s="408" t="s">
        <v>230</v>
      </c>
      <c r="C68" s="99">
        <v>74</v>
      </c>
      <c r="D68" s="984">
        <v>103</v>
      </c>
      <c r="E68" s="984">
        <v>180</v>
      </c>
      <c r="F68" s="984">
        <v>209</v>
      </c>
      <c r="G68" s="984">
        <v>164</v>
      </c>
      <c r="H68" s="984">
        <v>242</v>
      </c>
      <c r="I68" s="984">
        <v>293</v>
      </c>
      <c r="J68" s="100">
        <v>284</v>
      </c>
      <c r="K68" s="1041">
        <v>1549</v>
      </c>
      <c r="L68" s="6"/>
    </row>
    <row r="69" spans="1:30" s="146" customFormat="1" ht="21.95" customHeight="1" x14ac:dyDescent="0.2">
      <c r="A69" s="780"/>
      <c r="B69" s="409" t="s">
        <v>209</v>
      </c>
      <c r="C69" s="101">
        <v>64</v>
      </c>
      <c r="D69" s="776">
        <v>108</v>
      </c>
      <c r="E69" s="776">
        <v>189</v>
      </c>
      <c r="F69" s="776">
        <v>209</v>
      </c>
      <c r="G69" s="776">
        <v>158</v>
      </c>
      <c r="H69" s="776">
        <v>248</v>
      </c>
      <c r="I69" s="776">
        <v>300</v>
      </c>
      <c r="J69" s="102">
        <v>271</v>
      </c>
      <c r="K69" s="415">
        <v>1547</v>
      </c>
      <c r="L69" s="235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s="146" customFormat="1" ht="21.95" customHeight="1" thickBot="1" x14ac:dyDescent="0.25">
      <c r="A70" s="956"/>
      <c r="B70" s="410" t="s">
        <v>179</v>
      </c>
      <c r="C70" s="257">
        <v>69</v>
      </c>
      <c r="D70" s="249">
        <v>111</v>
      </c>
      <c r="E70" s="249">
        <v>192</v>
      </c>
      <c r="F70" s="249">
        <v>202</v>
      </c>
      <c r="G70" s="249">
        <v>157</v>
      </c>
      <c r="H70" s="249">
        <v>244</v>
      </c>
      <c r="I70" s="249">
        <v>305</v>
      </c>
      <c r="J70" s="333">
        <v>270</v>
      </c>
      <c r="K70" s="1042">
        <v>1550</v>
      </c>
      <c r="L70" s="235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s="146" customFormat="1" ht="21.95" customHeight="1" x14ac:dyDescent="0.2">
      <c r="A71" s="985"/>
      <c r="B71" s="408" t="s">
        <v>165</v>
      </c>
      <c r="C71" s="368">
        <v>76</v>
      </c>
      <c r="D71" s="369">
        <v>104</v>
      </c>
      <c r="E71" s="369">
        <v>196</v>
      </c>
      <c r="F71" s="369">
        <v>197</v>
      </c>
      <c r="G71" s="369">
        <v>165</v>
      </c>
      <c r="H71" s="369">
        <v>236</v>
      </c>
      <c r="I71" s="369">
        <v>304</v>
      </c>
      <c r="J71" s="370">
        <v>262</v>
      </c>
      <c r="K71" s="1041">
        <v>1540</v>
      </c>
      <c r="L71" s="235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1.95" customHeight="1" x14ac:dyDescent="0.2">
      <c r="A72" s="194"/>
      <c r="B72" s="33" t="s">
        <v>163</v>
      </c>
      <c r="C72" s="417">
        <v>76</v>
      </c>
      <c r="D72" s="229">
        <v>111</v>
      </c>
      <c r="E72" s="229">
        <v>182</v>
      </c>
      <c r="F72" s="229">
        <v>184</v>
      </c>
      <c r="G72" s="229">
        <v>166</v>
      </c>
      <c r="H72" s="229">
        <v>224</v>
      </c>
      <c r="I72" s="229">
        <v>312</v>
      </c>
      <c r="J72" s="237">
        <v>250</v>
      </c>
      <c r="K72" s="416">
        <v>1505</v>
      </c>
      <c r="L72" s="6"/>
    </row>
    <row r="73" spans="1:30" ht="21.95" customHeight="1" thickBot="1" x14ac:dyDescent="0.25">
      <c r="A73" s="138"/>
      <c r="B73" s="175" t="s">
        <v>164</v>
      </c>
      <c r="C73" s="418">
        <v>77</v>
      </c>
      <c r="D73" s="178">
        <v>108</v>
      </c>
      <c r="E73" s="178">
        <v>186</v>
      </c>
      <c r="F73" s="178">
        <v>187</v>
      </c>
      <c r="G73" s="178">
        <v>167</v>
      </c>
      <c r="H73" s="178">
        <v>239</v>
      </c>
      <c r="I73" s="178">
        <v>309</v>
      </c>
      <c r="J73" s="238">
        <v>253</v>
      </c>
      <c r="K73" s="197">
        <v>1526</v>
      </c>
      <c r="L73" s="6"/>
    </row>
    <row r="74" spans="1:30" ht="21.95" customHeight="1" thickBot="1" x14ac:dyDescent="0.25">
      <c r="A74" s="138"/>
      <c r="B74" s="175" t="s">
        <v>159</v>
      </c>
      <c r="C74" s="418">
        <v>73</v>
      </c>
      <c r="D74" s="178">
        <v>96</v>
      </c>
      <c r="E74" s="178">
        <v>180</v>
      </c>
      <c r="F74" s="178">
        <v>170</v>
      </c>
      <c r="G74" s="178">
        <v>146</v>
      </c>
      <c r="H74" s="178">
        <v>235</v>
      </c>
      <c r="I74" s="178">
        <v>298</v>
      </c>
      <c r="J74" s="238">
        <v>255</v>
      </c>
      <c r="K74" s="197">
        <v>1453</v>
      </c>
      <c r="L74" s="6"/>
    </row>
    <row r="75" spans="1:30" ht="21.95" customHeight="1" x14ac:dyDescent="0.2">
      <c r="A75" s="194"/>
      <c r="B75" s="94" t="s">
        <v>153</v>
      </c>
      <c r="C75" s="228">
        <v>72</v>
      </c>
      <c r="D75" s="229">
        <v>91</v>
      </c>
      <c r="E75" s="229">
        <v>182</v>
      </c>
      <c r="F75" s="229">
        <v>160</v>
      </c>
      <c r="G75" s="229">
        <v>158</v>
      </c>
      <c r="H75" s="229">
        <v>243</v>
      </c>
      <c r="I75" s="229">
        <v>324</v>
      </c>
      <c r="J75" s="230">
        <v>264</v>
      </c>
      <c r="K75" s="231">
        <v>1494</v>
      </c>
      <c r="L75" s="6"/>
    </row>
    <row r="76" spans="1:30" ht="21.95" customHeight="1" thickBot="1" x14ac:dyDescent="0.25">
      <c r="A76" s="138"/>
      <c r="B76" s="195" t="s">
        <v>30</v>
      </c>
      <c r="C76" s="179">
        <v>69</v>
      </c>
      <c r="D76" s="178">
        <v>89</v>
      </c>
      <c r="E76" s="178">
        <v>181</v>
      </c>
      <c r="F76" s="178">
        <v>168</v>
      </c>
      <c r="G76" s="178">
        <v>165</v>
      </c>
      <c r="H76" s="178">
        <v>258</v>
      </c>
      <c r="I76" s="178">
        <v>309</v>
      </c>
      <c r="J76" s="123">
        <v>248</v>
      </c>
      <c r="K76" s="232">
        <v>1487</v>
      </c>
      <c r="L76" s="6"/>
    </row>
    <row r="78" spans="1:30" s="8" customFormat="1" x14ac:dyDescent="0.2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s="11" customFormat="1" ht="17.100000000000001" customHeight="1" thickBot="1" x14ac:dyDescent="0.25">
      <c r="A79" s="7" t="s">
        <v>545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s="11" customFormat="1" ht="17.100000000000001" customHeight="1" thickBot="1" x14ac:dyDescent="0.25">
      <c r="A80" s="126"/>
      <c r="B80" s="127"/>
      <c r="C80" s="1625" t="s">
        <v>35</v>
      </c>
      <c r="D80" s="1625"/>
      <c r="E80" s="1625"/>
      <c r="F80" s="1625"/>
      <c r="G80" s="1625"/>
      <c r="H80" s="1625"/>
      <c r="I80" s="1625"/>
      <c r="J80" s="1625"/>
      <c r="K80" s="1626"/>
      <c r="L80" s="5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customFormat="1" ht="12.95" customHeight="1" thickBot="1" x14ac:dyDescent="0.25">
      <c r="A81" s="155" t="s">
        <v>2</v>
      </c>
      <c r="B81" s="156" t="s">
        <v>3</v>
      </c>
      <c r="C81" s="56" t="s">
        <v>4</v>
      </c>
      <c r="D81" s="43" t="s">
        <v>5</v>
      </c>
      <c r="E81" s="44" t="s">
        <v>6</v>
      </c>
      <c r="F81" s="45" t="s">
        <v>7</v>
      </c>
      <c r="G81" s="46" t="s">
        <v>8</v>
      </c>
      <c r="H81" s="44" t="s">
        <v>9</v>
      </c>
      <c r="I81" s="47" t="s">
        <v>10</v>
      </c>
      <c r="J81" s="189" t="s">
        <v>11</v>
      </c>
      <c r="K81" s="157" t="s">
        <v>12</v>
      </c>
      <c r="L81" s="1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customFormat="1" ht="12.95" customHeight="1" x14ac:dyDescent="0.2">
      <c r="A82" s="32">
        <v>1</v>
      </c>
      <c r="B82" s="33" t="s">
        <v>15</v>
      </c>
      <c r="C82" s="1094">
        <v>5</v>
      </c>
      <c r="D82" s="1095">
        <v>5</v>
      </c>
      <c r="E82" s="1095">
        <v>7</v>
      </c>
      <c r="F82" s="1095">
        <v>11</v>
      </c>
      <c r="G82" s="1095">
        <v>10</v>
      </c>
      <c r="H82" s="1095">
        <v>14</v>
      </c>
      <c r="I82" s="1095">
        <v>27</v>
      </c>
      <c r="J82" s="1096">
        <v>59</v>
      </c>
      <c r="K82" s="154">
        <f t="shared" ref="K82:K96" si="5">SUM(C82:J82)</f>
        <v>138</v>
      </c>
      <c r="L82" s="25"/>
      <c r="M82" s="906"/>
      <c r="N82" s="905"/>
      <c r="O82" s="906"/>
      <c r="P82" s="906"/>
      <c r="Q82" s="906"/>
      <c r="R82" s="905"/>
      <c r="S82" s="906"/>
      <c r="T82" s="905"/>
      <c r="U82" s="905"/>
      <c r="V82" s="906"/>
      <c r="W82" s="906"/>
      <c r="X82" s="906"/>
      <c r="Y82" s="906"/>
      <c r="Z82" s="906"/>
      <c r="AA82" s="906"/>
      <c r="AB82" s="2"/>
      <c r="AC82" s="2"/>
      <c r="AD82" s="2"/>
    </row>
    <row r="83" spans="1:30" customFormat="1" ht="12.95" customHeight="1" x14ac:dyDescent="0.2">
      <c r="A83" s="26">
        <v>2</v>
      </c>
      <c r="B83" s="27" t="s">
        <v>16</v>
      </c>
      <c r="C83" s="1097">
        <v>0</v>
      </c>
      <c r="D83" s="29">
        <v>5</v>
      </c>
      <c r="E83" s="29">
        <v>14</v>
      </c>
      <c r="F83" s="29">
        <v>16</v>
      </c>
      <c r="G83" s="29">
        <v>13</v>
      </c>
      <c r="H83" s="29">
        <v>26</v>
      </c>
      <c r="I83" s="29">
        <v>31</v>
      </c>
      <c r="J83" s="1098">
        <v>81</v>
      </c>
      <c r="K83" s="31">
        <f t="shared" si="5"/>
        <v>186</v>
      </c>
      <c r="L83" s="25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customFormat="1" ht="12.95" customHeight="1" x14ac:dyDescent="0.2">
      <c r="A84" s="26">
        <v>3</v>
      </c>
      <c r="B84" s="27" t="s">
        <v>17</v>
      </c>
      <c r="C84" s="1097">
        <v>3</v>
      </c>
      <c r="D84" s="29">
        <v>5</v>
      </c>
      <c r="E84" s="29">
        <v>12</v>
      </c>
      <c r="F84" s="29">
        <v>17</v>
      </c>
      <c r="G84" s="29">
        <v>13</v>
      </c>
      <c r="H84" s="29">
        <v>23</v>
      </c>
      <c r="I84" s="29">
        <v>28</v>
      </c>
      <c r="J84" s="1098">
        <v>75</v>
      </c>
      <c r="K84" s="31">
        <f t="shared" si="5"/>
        <v>176</v>
      </c>
      <c r="L84" s="25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customFormat="1" ht="12.95" customHeight="1" x14ac:dyDescent="0.2">
      <c r="A85" s="26">
        <v>4</v>
      </c>
      <c r="B85" s="27" t="s">
        <v>18</v>
      </c>
      <c r="C85" s="1097">
        <v>0</v>
      </c>
      <c r="D85" s="29">
        <v>2</v>
      </c>
      <c r="E85" s="29">
        <v>6</v>
      </c>
      <c r="F85" s="29">
        <v>7</v>
      </c>
      <c r="G85" s="29">
        <v>6</v>
      </c>
      <c r="H85" s="29">
        <v>16</v>
      </c>
      <c r="I85" s="29">
        <v>16</v>
      </c>
      <c r="J85" s="1098">
        <v>52</v>
      </c>
      <c r="K85" s="31">
        <f t="shared" si="5"/>
        <v>105</v>
      </c>
      <c r="L85" s="25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customFormat="1" ht="12.95" customHeight="1" x14ac:dyDescent="0.2">
      <c r="A86" s="26">
        <v>5</v>
      </c>
      <c r="B86" s="27" t="s">
        <v>19</v>
      </c>
      <c r="C86" s="1097">
        <v>4</v>
      </c>
      <c r="D86" s="29">
        <v>3</v>
      </c>
      <c r="E86" s="29">
        <v>17</v>
      </c>
      <c r="F86" s="29">
        <v>19</v>
      </c>
      <c r="G86" s="29">
        <v>25</v>
      </c>
      <c r="H86" s="29">
        <v>52</v>
      </c>
      <c r="I86" s="29">
        <v>77</v>
      </c>
      <c r="J86" s="1098">
        <v>186</v>
      </c>
      <c r="K86" s="31">
        <f t="shared" si="5"/>
        <v>383</v>
      </c>
      <c r="L86" s="25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customFormat="1" ht="12.95" customHeight="1" x14ac:dyDescent="0.2">
      <c r="A87" s="32">
        <v>6</v>
      </c>
      <c r="B87" s="33" t="s">
        <v>20</v>
      </c>
      <c r="C87" s="1097">
        <v>3</v>
      </c>
      <c r="D87" s="29">
        <v>7</v>
      </c>
      <c r="E87" s="29">
        <v>6</v>
      </c>
      <c r="F87" s="29">
        <v>7</v>
      </c>
      <c r="G87" s="29">
        <v>16</v>
      </c>
      <c r="H87" s="29">
        <v>31</v>
      </c>
      <c r="I87" s="29">
        <v>49</v>
      </c>
      <c r="J87" s="1098">
        <v>111</v>
      </c>
      <c r="K87" s="31">
        <f t="shared" si="5"/>
        <v>230</v>
      </c>
      <c r="L87" s="25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customFormat="1" ht="12.95" customHeight="1" x14ac:dyDescent="0.2">
      <c r="A88" s="32">
        <v>7</v>
      </c>
      <c r="B88" s="33" t="s">
        <v>21</v>
      </c>
      <c r="C88" s="1097">
        <v>6</v>
      </c>
      <c r="D88" s="29">
        <v>7</v>
      </c>
      <c r="E88" s="29">
        <v>14</v>
      </c>
      <c r="F88" s="29">
        <v>15</v>
      </c>
      <c r="G88" s="29">
        <v>18</v>
      </c>
      <c r="H88" s="29">
        <v>35</v>
      </c>
      <c r="I88" s="29">
        <v>55</v>
      </c>
      <c r="J88" s="1098">
        <v>127</v>
      </c>
      <c r="K88" s="31">
        <f t="shared" si="5"/>
        <v>277</v>
      </c>
      <c r="L88" s="25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customFormat="1" ht="12.95" customHeight="1" x14ac:dyDescent="0.2">
      <c r="A89" s="26">
        <v>8</v>
      </c>
      <c r="B89" s="27" t="s">
        <v>22</v>
      </c>
      <c r="C89" s="1097">
        <v>1</v>
      </c>
      <c r="D89" s="29">
        <v>3</v>
      </c>
      <c r="E89" s="29">
        <v>11</v>
      </c>
      <c r="F89" s="29">
        <v>16</v>
      </c>
      <c r="G89" s="29">
        <v>20</v>
      </c>
      <c r="H89" s="29">
        <v>36</v>
      </c>
      <c r="I89" s="29">
        <v>67</v>
      </c>
      <c r="J89" s="1098">
        <v>130</v>
      </c>
      <c r="K89" s="31">
        <f t="shared" si="5"/>
        <v>284</v>
      </c>
      <c r="L89" s="25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customFormat="1" ht="12.95" customHeight="1" x14ac:dyDescent="0.2">
      <c r="A90" s="26">
        <v>9</v>
      </c>
      <c r="B90" s="27" t="s">
        <v>23</v>
      </c>
      <c r="C90" s="1097">
        <v>1</v>
      </c>
      <c r="D90" s="29">
        <v>8</v>
      </c>
      <c r="E90" s="29">
        <v>5</v>
      </c>
      <c r="F90" s="29">
        <v>7</v>
      </c>
      <c r="G90" s="29">
        <v>12</v>
      </c>
      <c r="H90" s="29">
        <v>30</v>
      </c>
      <c r="I90" s="29">
        <v>44</v>
      </c>
      <c r="J90" s="1098">
        <v>67</v>
      </c>
      <c r="K90" s="31">
        <f t="shared" si="5"/>
        <v>174</v>
      </c>
      <c r="L90" s="25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customFormat="1" ht="12.95" customHeight="1" x14ac:dyDescent="0.2">
      <c r="A91" s="26">
        <v>10</v>
      </c>
      <c r="B91" s="27" t="s">
        <v>24</v>
      </c>
      <c r="C91" s="1097">
        <v>2</v>
      </c>
      <c r="D91" s="29">
        <v>5</v>
      </c>
      <c r="E91" s="29">
        <v>12</v>
      </c>
      <c r="F91" s="29">
        <v>13</v>
      </c>
      <c r="G91" s="29">
        <v>20</v>
      </c>
      <c r="H91" s="29">
        <v>30</v>
      </c>
      <c r="I91" s="29">
        <v>39</v>
      </c>
      <c r="J91" s="1098">
        <v>62</v>
      </c>
      <c r="K91" s="31">
        <f t="shared" si="5"/>
        <v>183</v>
      </c>
      <c r="L91" s="25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customFormat="1" ht="12.95" customHeight="1" x14ac:dyDescent="0.2">
      <c r="A92" s="32">
        <v>11</v>
      </c>
      <c r="B92" s="33" t="s">
        <v>25</v>
      </c>
      <c r="C92" s="1097">
        <v>5</v>
      </c>
      <c r="D92" s="29">
        <v>6</v>
      </c>
      <c r="E92" s="29">
        <v>11</v>
      </c>
      <c r="F92" s="29">
        <v>18</v>
      </c>
      <c r="G92" s="29">
        <v>19</v>
      </c>
      <c r="H92" s="29">
        <v>19</v>
      </c>
      <c r="I92" s="29">
        <v>27</v>
      </c>
      <c r="J92" s="1098">
        <v>38</v>
      </c>
      <c r="K92" s="31">
        <f t="shared" si="5"/>
        <v>143</v>
      </c>
      <c r="L92" s="25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customFormat="1" ht="12.95" customHeight="1" x14ac:dyDescent="0.2">
      <c r="A93" s="26">
        <v>12</v>
      </c>
      <c r="B93" s="27" t="s">
        <v>26</v>
      </c>
      <c r="C93" s="1097">
        <v>2</v>
      </c>
      <c r="D93" s="29">
        <v>5</v>
      </c>
      <c r="E93" s="29">
        <v>27</v>
      </c>
      <c r="F93" s="29">
        <v>25</v>
      </c>
      <c r="G93" s="29">
        <v>26</v>
      </c>
      <c r="H93" s="29">
        <v>52</v>
      </c>
      <c r="I93" s="29">
        <v>63</v>
      </c>
      <c r="J93" s="1098">
        <v>112</v>
      </c>
      <c r="K93" s="31">
        <f t="shared" si="5"/>
        <v>312</v>
      </c>
      <c r="L93" s="25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customFormat="1" ht="12.95" customHeight="1" x14ac:dyDescent="0.2">
      <c r="A94" s="26">
        <v>13</v>
      </c>
      <c r="B94" s="27" t="s">
        <v>27</v>
      </c>
      <c r="C94" s="1097">
        <v>1</v>
      </c>
      <c r="D94" s="29">
        <v>5</v>
      </c>
      <c r="E94" s="29">
        <v>14</v>
      </c>
      <c r="F94" s="29">
        <v>23</v>
      </c>
      <c r="G94" s="29">
        <v>32</v>
      </c>
      <c r="H94" s="29">
        <v>78</v>
      </c>
      <c r="I94" s="29">
        <v>122</v>
      </c>
      <c r="J94" s="1098">
        <v>141</v>
      </c>
      <c r="K94" s="31">
        <f t="shared" si="5"/>
        <v>416</v>
      </c>
      <c r="L94" s="25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customFormat="1" ht="12.95" customHeight="1" x14ac:dyDescent="0.2">
      <c r="A95" s="26">
        <v>14</v>
      </c>
      <c r="B95" s="27" t="s">
        <v>28</v>
      </c>
      <c r="C95" s="1097">
        <v>1</v>
      </c>
      <c r="D95" s="29">
        <v>4</v>
      </c>
      <c r="E95" s="29">
        <v>14</v>
      </c>
      <c r="F95" s="29">
        <v>18</v>
      </c>
      <c r="G95" s="29">
        <v>24</v>
      </c>
      <c r="H95" s="29">
        <v>54</v>
      </c>
      <c r="I95" s="29">
        <v>108</v>
      </c>
      <c r="J95" s="1098">
        <v>196</v>
      </c>
      <c r="K95" s="31">
        <f t="shared" si="5"/>
        <v>419</v>
      </c>
      <c r="L95" s="25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s="38" customFormat="1" ht="13.5" customHeight="1" thickBot="1" x14ac:dyDescent="0.25">
      <c r="A96" s="34">
        <v>15</v>
      </c>
      <c r="B96" s="35" t="s">
        <v>29</v>
      </c>
      <c r="C96" s="1099">
        <v>5</v>
      </c>
      <c r="D96" s="1100">
        <v>3</v>
      </c>
      <c r="E96" s="1100">
        <v>13</v>
      </c>
      <c r="F96" s="1100">
        <v>5</v>
      </c>
      <c r="G96" s="1100">
        <v>9</v>
      </c>
      <c r="H96" s="1100">
        <v>16</v>
      </c>
      <c r="I96" s="1100">
        <v>17</v>
      </c>
      <c r="J96" s="1101">
        <v>19</v>
      </c>
      <c r="K96" s="37">
        <f t="shared" si="5"/>
        <v>87</v>
      </c>
      <c r="L96" s="25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s="38" customFormat="1" ht="21.95" customHeight="1" x14ac:dyDescent="0.2">
      <c r="A97" s="114"/>
      <c r="B97" s="115" t="s">
        <v>481</v>
      </c>
      <c r="C97" s="116">
        <f t="shared" ref="C97:K97" si="6">SUM(C82:C96)</f>
        <v>39</v>
      </c>
      <c r="D97" s="117">
        <f t="shared" si="6"/>
        <v>73</v>
      </c>
      <c r="E97" s="117">
        <f t="shared" si="6"/>
        <v>183</v>
      </c>
      <c r="F97" s="117">
        <f t="shared" si="6"/>
        <v>217</v>
      </c>
      <c r="G97" s="117">
        <f t="shared" si="6"/>
        <v>263</v>
      </c>
      <c r="H97" s="117">
        <f t="shared" si="6"/>
        <v>512</v>
      </c>
      <c r="I97" s="117">
        <f t="shared" si="6"/>
        <v>770</v>
      </c>
      <c r="J97" s="118">
        <f t="shared" si="6"/>
        <v>1456</v>
      </c>
      <c r="K97" s="119">
        <f t="shared" si="6"/>
        <v>3513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s="976" customFormat="1" ht="21.95" customHeight="1" x14ac:dyDescent="0.2">
      <c r="A98" s="1065"/>
      <c r="B98" s="1413" t="s">
        <v>476</v>
      </c>
      <c r="C98" s="1526">
        <v>34</v>
      </c>
      <c r="D98" s="1527">
        <v>75</v>
      </c>
      <c r="E98" s="1527">
        <v>177</v>
      </c>
      <c r="F98" s="1527">
        <v>231</v>
      </c>
      <c r="G98" s="1527">
        <v>250</v>
      </c>
      <c r="H98" s="1527">
        <v>518</v>
      </c>
      <c r="I98" s="1527">
        <v>766</v>
      </c>
      <c r="J98" s="75">
        <v>1433</v>
      </c>
      <c r="K98" s="1528">
        <v>3484</v>
      </c>
    </row>
    <row r="99" spans="1:30" s="774" customFormat="1" ht="21.95" customHeight="1" thickBot="1" x14ac:dyDescent="0.25">
      <c r="A99" s="138"/>
      <c r="B99" s="195" t="s">
        <v>446</v>
      </c>
      <c r="C99" s="179">
        <v>39</v>
      </c>
      <c r="D99" s="178">
        <v>71</v>
      </c>
      <c r="E99" s="178">
        <v>191</v>
      </c>
      <c r="F99" s="178">
        <v>205</v>
      </c>
      <c r="G99" s="178">
        <v>261</v>
      </c>
      <c r="H99" s="178">
        <v>525</v>
      </c>
      <c r="I99" s="178">
        <v>823</v>
      </c>
      <c r="J99" s="123">
        <v>1387</v>
      </c>
      <c r="K99" s="232">
        <v>3502</v>
      </c>
    </row>
    <row r="100" spans="1:30" ht="21.95" customHeight="1" x14ac:dyDescent="0.2">
      <c r="A100" s="137"/>
      <c r="B100" s="214" t="s">
        <v>230</v>
      </c>
      <c r="C100" s="717">
        <v>34</v>
      </c>
      <c r="D100" s="718">
        <v>75</v>
      </c>
      <c r="E100" s="718">
        <v>188</v>
      </c>
      <c r="F100" s="718">
        <v>216</v>
      </c>
      <c r="G100" s="718">
        <v>270</v>
      </c>
      <c r="H100" s="718">
        <v>531</v>
      </c>
      <c r="I100" s="718">
        <v>848</v>
      </c>
      <c r="J100" s="719">
        <v>1361</v>
      </c>
      <c r="K100" s="720">
        <v>3523</v>
      </c>
    </row>
    <row r="101" spans="1:30" ht="21.95" customHeight="1" x14ac:dyDescent="0.2">
      <c r="A101" s="194"/>
      <c r="B101" s="94" t="s">
        <v>209</v>
      </c>
      <c r="C101" s="228">
        <v>36</v>
      </c>
      <c r="D101" s="229">
        <v>76</v>
      </c>
      <c r="E101" s="229">
        <v>183</v>
      </c>
      <c r="F101" s="229">
        <v>200</v>
      </c>
      <c r="G101" s="229">
        <v>268</v>
      </c>
      <c r="H101" s="229">
        <v>545</v>
      </c>
      <c r="I101" s="229">
        <v>850</v>
      </c>
      <c r="J101" s="230">
        <v>1373</v>
      </c>
      <c r="K101" s="231">
        <v>3531</v>
      </c>
    </row>
    <row r="102" spans="1:30" ht="21.95" customHeight="1" thickBot="1" x14ac:dyDescent="0.25">
      <c r="A102" s="138"/>
      <c r="B102" s="195" t="s">
        <v>179</v>
      </c>
      <c r="C102" s="179">
        <v>34</v>
      </c>
      <c r="D102" s="178">
        <v>73</v>
      </c>
      <c r="E102" s="178">
        <v>185</v>
      </c>
      <c r="F102" s="178">
        <v>207</v>
      </c>
      <c r="G102" s="178">
        <v>262</v>
      </c>
      <c r="H102" s="178">
        <v>543</v>
      </c>
      <c r="I102" s="178">
        <v>891</v>
      </c>
      <c r="J102" s="123">
        <v>1359</v>
      </c>
      <c r="K102" s="232">
        <v>3554</v>
      </c>
    </row>
    <row r="103" spans="1:30" ht="21.95" customHeight="1" x14ac:dyDescent="0.2">
      <c r="A103" s="137"/>
      <c r="B103" s="214" t="s">
        <v>165</v>
      </c>
      <c r="C103" s="717">
        <v>36</v>
      </c>
      <c r="D103" s="718">
        <v>70</v>
      </c>
      <c r="E103" s="718">
        <v>183</v>
      </c>
      <c r="F103" s="718">
        <v>206</v>
      </c>
      <c r="G103" s="718">
        <v>270</v>
      </c>
      <c r="H103" s="718">
        <v>561</v>
      </c>
      <c r="I103" s="718">
        <v>880</v>
      </c>
      <c r="J103" s="719">
        <v>1400</v>
      </c>
      <c r="K103" s="720">
        <v>3606</v>
      </c>
    </row>
    <row r="104" spans="1:30" ht="21.95" customHeight="1" x14ac:dyDescent="0.2">
      <c r="A104" s="194"/>
      <c r="B104" s="94" t="s">
        <v>163</v>
      </c>
      <c r="C104" s="228">
        <v>38</v>
      </c>
      <c r="D104" s="229">
        <v>74</v>
      </c>
      <c r="E104" s="229">
        <v>178</v>
      </c>
      <c r="F104" s="229">
        <v>202</v>
      </c>
      <c r="G104" s="229">
        <v>277</v>
      </c>
      <c r="H104" s="229">
        <v>561</v>
      </c>
      <c r="I104" s="229">
        <v>922</v>
      </c>
      <c r="J104" s="230">
        <v>1365</v>
      </c>
      <c r="K104" s="231">
        <v>3617</v>
      </c>
    </row>
    <row r="105" spans="1:30" ht="21.95" customHeight="1" thickBot="1" x14ac:dyDescent="0.25">
      <c r="A105" s="138"/>
      <c r="B105" s="195" t="s">
        <v>164</v>
      </c>
      <c r="C105" s="179">
        <v>41</v>
      </c>
      <c r="D105" s="178">
        <v>76</v>
      </c>
      <c r="E105" s="178">
        <v>170</v>
      </c>
      <c r="F105" s="178">
        <v>202</v>
      </c>
      <c r="G105" s="178">
        <v>292</v>
      </c>
      <c r="H105" s="178">
        <v>548</v>
      </c>
      <c r="I105" s="178">
        <v>913</v>
      </c>
      <c r="J105" s="123">
        <v>1369</v>
      </c>
      <c r="K105" s="232">
        <v>3611</v>
      </c>
    </row>
    <row r="106" spans="1:30" ht="21.95" customHeight="1" thickBot="1" x14ac:dyDescent="0.25">
      <c r="A106" s="138"/>
      <c r="B106" s="195" t="s">
        <v>159</v>
      </c>
      <c r="C106" s="179">
        <v>34</v>
      </c>
      <c r="D106" s="178">
        <v>79</v>
      </c>
      <c r="E106" s="178">
        <v>168</v>
      </c>
      <c r="F106" s="178">
        <v>204</v>
      </c>
      <c r="G106" s="178">
        <v>278</v>
      </c>
      <c r="H106" s="178">
        <v>536</v>
      </c>
      <c r="I106" s="178">
        <v>923</v>
      </c>
      <c r="J106" s="123">
        <v>1388</v>
      </c>
      <c r="K106" s="232">
        <f>SUM(C106:J106)</f>
        <v>3610</v>
      </c>
    </row>
    <row r="107" spans="1:30" ht="21.95" customHeight="1" x14ac:dyDescent="0.2">
      <c r="A107" s="194"/>
      <c r="B107" s="94" t="s">
        <v>153</v>
      </c>
      <c r="C107" s="228">
        <v>35</v>
      </c>
      <c r="D107" s="229">
        <v>79</v>
      </c>
      <c r="E107" s="229">
        <v>171</v>
      </c>
      <c r="F107" s="229">
        <v>188</v>
      </c>
      <c r="G107" s="229">
        <v>268</v>
      </c>
      <c r="H107" s="229">
        <v>519</v>
      </c>
      <c r="I107" s="229">
        <v>978</v>
      </c>
      <c r="J107" s="230">
        <v>1372</v>
      </c>
      <c r="K107" s="231">
        <f>SUM(C107:J107)</f>
        <v>3610</v>
      </c>
    </row>
    <row r="108" spans="1:30" ht="21.95" customHeight="1" thickBot="1" x14ac:dyDescent="0.25">
      <c r="A108" s="138"/>
      <c r="B108" s="195" t="s">
        <v>30</v>
      </c>
      <c r="C108" s="179">
        <v>32</v>
      </c>
      <c r="D108" s="178">
        <v>74</v>
      </c>
      <c r="E108" s="178">
        <v>176</v>
      </c>
      <c r="F108" s="178">
        <v>176</v>
      </c>
      <c r="G108" s="178">
        <v>268</v>
      </c>
      <c r="H108" s="178">
        <v>523</v>
      </c>
      <c r="I108" s="178">
        <v>989</v>
      </c>
      <c r="J108" s="123">
        <v>1365</v>
      </c>
      <c r="K108" s="232">
        <v>3603</v>
      </c>
    </row>
    <row r="111" spans="1:30" s="8" customFormat="1" x14ac:dyDescent="0.2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s="11" customFormat="1" ht="17.100000000000001" customHeight="1" thickBot="1" x14ac:dyDescent="0.25">
      <c r="A112" s="7" t="s">
        <v>546</v>
      </c>
      <c r="B112" s="399"/>
      <c r="C112" s="399"/>
      <c r="D112" s="399"/>
      <c r="E112" s="399"/>
      <c r="F112" s="399"/>
      <c r="G112" s="399"/>
      <c r="H112" s="399"/>
      <c r="I112" s="399"/>
      <c r="J112" s="399"/>
      <c r="K112" s="399"/>
      <c r="L112" s="39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s="11" customFormat="1" ht="17.100000000000001" customHeight="1" thickBot="1" x14ac:dyDescent="0.25">
      <c r="A113" s="1102"/>
      <c r="B113" s="1103"/>
      <c r="C113" s="1631" t="s">
        <v>36</v>
      </c>
      <c r="D113" s="1631"/>
      <c r="E113" s="1631"/>
      <c r="F113" s="1631"/>
      <c r="G113" s="1631"/>
      <c r="H113" s="1631"/>
      <c r="I113" s="1631"/>
      <c r="J113" s="1631"/>
      <c r="K113" s="1631"/>
      <c r="L113" s="106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customFormat="1" ht="12.95" customHeight="1" thickBot="1" x14ac:dyDescent="0.25">
      <c r="A114" s="1104" t="s">
        <v>2</v>
      </c>
      <c r="B114" s="1105" t="s">
        <v>3</v>
      </c>
      <c r="C114" s="1106" t="s">
        <v>4</v>
      </c>
      <c r="D114" s="1107" t="s">
        <v>5</v>
      </c>
      <c r="E114" s="1108" t="s">
        <v>6</v>
      </c>
      <c r="F114" s="1109" t="s">
        <v>7</v>
      </c>
      <c r="G114" s="1110" t="s">
        <v>8</v>
      </c>
      <c r="H114" s="1108" t="s">
        <v>9</v>
      </c>
      <c r="I114" s="1111" t="s">
        <v>10</v>
      </c>
      <c r="J114" s="1112" t="s">
        <v>11</v>
      </c>
      <c r="K114" s="1113" t="s">
        <v>12</v>
      </c>
      <c r="L114" s="1068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customFormat="1" ht="12.95" customHeight="1" x14ac:dyDescent="0.2">
      <c r="A115" s="1114">
        <v>1</v>
      </c>
      <c r="B115" s="1115" t="s">
        <v>15</v>
      </c>
      <c r="C115" s="1116">
        <v>0</v>
      </c>
      <c r="D115" s="1117">
        <v>3</v>
      </c>
      <c r="E115" s="1117">
        <v>16</v>
      </c>
      <c r="F115" s="1117">
        <v>20</v>
      </c>
      <c r="G115" s="1117">
        <v>16</v>
      </c>
      <c r="H115" s="1117">
        <v>20</v>
      </c>
      <c r="I115" s="1117">
        <v>32</v>
      </c>
      <c r="J115" s="1118">
        <v>64</v>
      </c>
      <c r="K115" s="1119">
        <f t="shared" ref="K115:K129" si="7">SUM(C115:J115)</f>
        <v>171</v>
      </c>
      <c r="L115" s="106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customFormat="1" ht="12.95" customHeight="1" x14ac:dyDescent="0.2">
      <c r="A116" s="1120">
        <v>2</v>
      </c>
      <c r="B116" s="1121" t="s">
        <v>16</v>
      </c>
      <c r="C116" s="1122">
        <v>0</v>
      </c>
      <c r="D116" s="1123">
        <v>3</v>
      </c>
      <c r="E116" s="1123">
        <v>22</v>
      </c>
      <c r="F116" s="1123">
        <v>30</v>
      </c>
      <c r="G116" s="1123">
        <v>22</v>
      </c>
      <c r="H116" s="1123">
        <v>37</v>
      </c>
      <c r="I116" s="1123">
        <v>35</v>
      </c>
      <c r="J116" s="1124">
        <v>89</v>
      </c>
      <c r="K116" s="1125">
        <f t="shared" si="7"/>
        <v>238</v>
      </c>
      <c r="L116" s="1069"/>
      <c r="M116" s="908"/>
      <c r="N116" s="907"/>
      <c r="O116" s="908"/>
      <c r="P116" s="908"/>
      <c r="Q116" s="908"/>
      <c r="R116" s="907"/>
      <c r="S116" s="908"/>
      <c r="T116" s="907"/>
      <c r="U116" s="907"/>
      <c r="V116" s="908"/>
      <c r="W116" s="908"/>
      <c r="X116" s="908"/>
      <c r="Y116" s="908"/>
      <c r="Z116" s="908"/>
      <c r="AA116" s="908"/>
      <c r="AB116" s="2"/>
      <c r="AC116" s="2"/>
      <c r="AD116" s="2"/>
    </row>
    <row r="117" spans="1:30" customFormat="1" ht="12.95" customHeight="1" x14ac:dyDescent="0.2">
      <c r="A117" s="1120">
        <v>3</v>
      </c>
      <c r="B117" s="1121" t="s">
        <v>17</v>
      </c>
      <c r="C117" s="1122">
        <v>0</v>
      </c>
      <c r="D117" s="1123">
        <v>1</v>
      </c>
      <c r="E117" s="1123">
        <v>24</v>
      </c>
      <c r="F117" s="1123">
        <v>28</v>
      </c>
      <c r="G117" s="1123">
        <v>18</v>
      </c>
      <c r="H117" s="1123">
        <v>32</v>
      </c>
      <c r="I117" s="1123">
        <v>36</v>
      </c>
      <c r="J117" s="1124">
        <v>77</v>
      </c>
      <c r="K117" s="1125">
        <f t="shared" si="7"/>
        <v>216</v>
      </c>
      <c r="L117" s="106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customFormat="1" ht="12.95" customHeight="1" x14ac:dyDescent="0.2">
      <c r="A118" s="1120">
        <v>4</v>
      </c>
      <c r="B118" s="1121" t="s">
        <v>18</v>
      </c>
      <c r="C118" s="1122">
        <v>0</v>
      </c>
      <c r="D118" s="1123">
        <v>3</v>
      </c>
      <c r="E118" s="1123">
        <v>9</v>
      </c>
      <c r="F118" s="1123">
        <v>9</v>
      </c>
      <c r="G118" s="1123">
        <v>6</v>
      </c>
      <c r="H118" s="1123">
        <v>17</v>
      </c>
      <c r="I118" s="1123">
        <v>16</v>
      </c>
      <c r="J118" s="1124">
        <v>49</v>
      </c>
      <c r="K118" s="1125">
        <f t="shared" si="7"/>
        <v>109</v>
      </c>
      <c r="L118" s="106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customFormat="1" ht="12.95" customHeight="1" x14ac:dyDescent="0.2">
      <c r="A119" s="1120">
        <v>5</v>
      </c>
      <c r="B119" s="1121" t="s">
        <v>19</v>
      </c>
      <c r="C119" s="1122">
        <v>0</v>
      </c>
      <c r="D119" s="1123">
        <v>5</v>
      </c>
      <c r="E119" s="1123">
        <v>22</v>
      </c>
      <c r="F119" s="1123">
        <v>36</v>
      </c>
      <c r="G119" s="1123">
        <v>37</v>
      </c>
      <c r="H119" s="1123">
        <v>73</v>
      </c>
      <c r="I119" s="1123">
        <v>99</v>
      </c>
      <c r="J119" s="1124">
        <v>201</v>
      </c>
      <c r="K119" s="1125">
        <f t="shared" si="7"/>
        <v>473</v>
      </c>
      <c r="L119" s="106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customFormat="1" ht="12.95" customHeight="1" x14ac:dyDescent="0.2">
      <c r="A120" s="1126">
        <v>6</v>
      </c>
      <c r="B120" s="1127" t="s">
        <v>20</v>
      </c>
      <c r="C120" s="1122">
        <v>0</v>
      </c>
      <c r="D120" s="1123">
        <v>6</v>
      </c>
      <c r="E120" s="1123">
        <v>12</v>
      </c>
      <c r="F120" s="1123">
        <v>15</v>
      </c>
      <c r="G120" s="1123">
        <v>23</v>
      </c>
      <c r="H120" s="1123">
        <v>47</v>
      </c>
      <c r="I120" s="1123">
        <v>69</v>
      </c>
      <c r="J120" s="1124">
        <v>136</v>
      </c>
      <c r="K120" s="1125">
        <f t="shared" si="7"/>
        <v>308</v>
      </c>
      <c r="L120" s="106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customFormat="1" ht="12.95" customHeight="1" x14ac:dyDescent="0.2">
      <c r="A121" s="1126">
        <v>7</v>
      </c>
      <c r="B121" s="1127" t="s">
        <v>21</v>
      </c>
      <c r="C121" s="1122">
        <v>0</v>
      </c>
      <c r="D121" s="1123">
        <v>4</v>
      </c>
      <c r="E121" s="1123">
        <v>17</v>
      </c>
      <c r="F121" s="1123">
        <v>30</v>
      </c>
      <c r="G121" s="1123">
        <v>27</v>
      </c>
      <c r="H121" s="1123">
        <v>48</v>
      </c>
      <c r="I121" s="1123">
        <v>81</v>
      </c>
      <c r="J121" s="1124">
        <v>155</v>
      </c>
      <c r="K121" s="1125">
        <f t="shared" si="7"/>
        <v>362</v>
      </c>
      <c r="L121" s="106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customFormat="1" ht="12.95" customHeight="1" x14ac:dyDescent="0.2">
      <c r="A122" s="1120">
        <v>8</v>
      </c>
      <c r="B122" s="1121" t="s">
        <v>22</v>
      </c>
      <c r="C122" s="1122">
        <v>0</v>
      </c>
      <c r="D122" s="1123">
        <v>2</v>
      </c>
      <c r="E122" s="1123">
        <v>19</v>
      </c>
      <c r="F122" s="1123">
        <v>26</v>
      </c>
      <c r="G122" s="1123">
        <v>39</v>
      </c>
      <c r="H122" s="1123">
        <v>59</v>
      </c>
      <c r="I122" s="1123">
        <v>84</v>
      </c>
      <c r="J122" s="1124">
        <v>150</v>
      </c>
      <c r="K122" s="1125">
        <f t="shared" si="7"/>
        <v>379</v>
      </c>
      <c r="L122" s="106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customFormat="1" ht="12.95" customHeight="1" x14ac:dyDescent="0.2">
      <c r="A123" s="1120">
        <v>9</v>
      </c>
      <c r="B123" s="1121" t="s">
        <v>23</v>
      </c>
      <c r="C123" s="1122">
        <v>0</v>
      </c>
      <c r="D123" s="1123">
        <v>3</v>
      </c>
      <c r="E123" s="1123">
        <v>11</v>
      </c>
      <c r="F123" s="1123">
        <v>12</v>
      </c>
      <c r="G123" s="1123">
        <v>17</v>
      </c>
      <c r="H123" s="1123">
        <v>40</v>
      </c>
      <c r="I123" s="1123">
        <v>67</v>
      </c>
      <c r="J123" s="1124">
        <v>83</v>
      </c>
      <c r="K123" s="1125">
        <f t="shared" si="7"/>
        <v>233</v>
      </c>
      <c r="L123" s="106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customFormat="1" ht="12.95" customHeight="1" x14ac:dyDescent="0.2">
      <c r="A124" s="1120">
        <v>10</v>
      </c>
      <c r="B124" s="1121" t="s">
        <v>24</v>
      </c>
      <c r="C124" s="1122">
        <v>0</v>
      </c>
      <c r="D124" s="1123">
        <v>2</v>
      </c>
      <c r="E124" s="1123">
        <v>15</v>
      </c>
      <c r="F124" s="1123">
        <v>21</v>
      </c>
      <c r="G124" s="1123">
        <v>30</v>
      </c>
      <c r="H124" s="1123">
        <v>42</v>
      </c>
      <c r="I124" s="1123">
        <v>51</v>
      </c>
      <c r="J124" s="1124">
        <v>72</v>
      </c>
      <c r="K124" s="1125">
        <f t="shared" si="7"/>
        <v>233</v>
      </c>
      <c r="L124" s="106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customFormat="1" ht="12.95" customHeight="1" x14ac:dyDescent="0.2">
      <c r="A125" s="1126">
        <v>11</v>
      </c>
      <c r="B125" s="1127" t="s">
        <v>25</v>
      </c>
      <c r="C125" s="1122">
        <v>0</v>
      </c>
      <c r="D125" s="1123">
        <v>0</v>
      </c>
      <c r="E125" s="1123">
        <v>10</v>
      </c>
      <c r="F125" s="1123">
        <v>36</v>
      </c>
      <c r="G125" s="1123">
        <v>29</v>
      </c>
      <c r="H125" s="1123">
        <v>29</v>
      </c>
      <c r="I125" s="1123">
        <v>44</v>
      </c>
      <c r="J125" s="1124">
        <v>43</v>
      </c>
      <c r="K125" s="1125">
        <f t="shared" si="7"/>
        <v>191</v>
      </c>
      <c r="L125" s="106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customFormat="1" ht="12.95" customHeight="1" x14ac:dyDescent="0.2">
      <c r="A126" s="1120">
        <v>12</v>
      </c>
      <c r="B126" s="1121" t="s">
        <v>26</v>
      </c>
      <c r="C126" s="1122">
        <v>0</v>
      </c>
      <c r="D126" s="1123">
        <v>6</v>
      </c>
      <c r="E126" s="1123">
        <v>22</v>
      </c>
      <c r="F126" s="1123">
        <v>40</v>
      </c>
      <c r="G126" s="1123">
        <v>42</v>
      </c>
      <c r="H126" s="1123">
        <v>76</v>
      </c>
      <c r="I126" s="1123">
        <v>78</v>
      </c>
      <c r="J126" s="1124">
        <v>134</v>
      </c>
      <c r="K126" s="1125">
        <f t="shared" si="7"/>
        <v>398</v>
      </c>
      <c r="L126" s="1069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customFormat="1" ht="12.95" customHeight="1" x14ac:dyDescent="0.2">
      <c r="A127" s="1120">
        <v>13</v>
      </c>
      <c r="B127" s="1121" t="s">
        <v>27</v>
      </c>
      <c r="C127" s="1122">
        <v>0</v>
      </c>
      <c r="D127" s="1123">
        <v>2</v>
      </c>
      <c r="E127" s="1123">
        <v>19</v>
      </c>
      <c r="F127" s="1123">
        <v>30</v>
      </c>
      <c r="G127" s="1123">
        <v>48</v>
      </c>
      <c r="H127" s="1123">
        <v>99</v>
      </c>
      <c r="I127" s="1123">
        <v>163</v>
      </c>
      <c r="J127" s="1124">
        <v>182</v>
      </c>
      <c r="K127" s="1125">
        <f t="shared" si="7"/>
        <v>543</v>
      </c>
      <c r="L127" s="106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customFormat="1" ht="12.95" customHeight="1" x14ac:dyDescent="0.2">
      <c r="A128" s="1120">
        <v>14</v>
      </c>
      <c r="B128" s="1121" t="s">
        <v>28</v>
      </c>
      <c r="C128" s="1122">
        <v>0</v>
      </c>
      <c r="D128" s="1123">
        <v>1</v>
      </c>
      <c r="E128" s="1123">
        <v>18</v>
      </c>
      <c r="F128" s="1123">
        <v>43</v>
      </c>
      <c r="G128" s="1123">
        <v>37</v>
      </c>
      <c r="H128" s="1123">
        <v>86</v>
      </c>
      <c r="I128" s="1123">
        <v>147</v>
      </c>
      <c r="J128" s="1124">
        <v>221</v>
      </c>
      <c r="K128" s="1125">
        <f t="shared" si="7"/>
        <v>553</v>
      </c>
      <c r="L128" s="106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s="38" customFormat="1" ht="15" customHeight="1" thickBot="1" x14ac:dyDescent="0.25">
      <c r="A129" s="1128">
        <v>15</v>
      </c>
      <c r="B129" s="1129" t="s">
        <v>29</v>
      </c>
      <c r="C129" s="1130">
        <v>0</v>
      </c>
      <c r="D129" s="1131">
        <v>1</v>
      </c>
      <c r="E129" s="1131">
        <v>18</v>
      </c>
      <c r="F129" s="1131">
        <v>8</v>
      </c>
      <c r="G129" s="1131">
        <v>10</v>
      </c>
      <c r="H129" s="1131">
        <v>23</v>
      </c>
      <c r="I129" s="1131">
        <v>24</v>
      </c>
      <c r="J129" s="1132">
        <v>26</v>
      </c>
      <c r="K129" s="1133">
        <f t="shared" si="7"/>
        <v>110</v>
      </c>
      <c r="L129" s="106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s="38" customFormat="1" ht="21.95" customHeight="1" x14ac:dyDescent="0.2">
      <c r="A130" s="1134"/>
      <c r="B130" s="1135" t="s">
        <v>481</v>
      </c>
      <c r="C130" s="1136">
        <f t="shared" ref="C130:K130" si="8">SUM(C115:C129)</f>
        <v>0</v>
      </c>
      <c r="D130" s="1137">
        <f t="shared" si="8"/>
        <v>42</v>
      </c>
      <c r="E130" s="1137">
        <f t="shared" si="8"/>
        <v>254</v>
      </c>
      <c r="F130" s="1137">
        <f t="shared" si="8"/>
        <v>384</v>
      </c>
      <c r="G130" s="1137">
        <f t="shared" si="8"/>
        <v>401</v>
      </c>
      <c r="H130" s="1137">
        <f t="shared" si="8"/>
        <v>728</v>
      </c>
      <c r="I130" s="1137">
        <f t="shared" si="8"/>
        <v>1026</v>
      </c>
      <c r="J130" s="1138">
        <f t="shared" si="8"/>
        <v>1682</v>
      </c>
      <c r="K130" s="1139">
        <f t="shared" si="8"/>
        <v>4517</v>
      </c>
      <c r="L130" s="64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s="976" customFormat="1" ht="21.95" customHeight="1" x14ac:dyDescent="0.2">
      <c r="A131" s="1160"/>
      <c r="B131" s="1161" t="s">
        <v>476</v>
      </c>
      <c r="C131" s="1162">
        <v>0</v>
      </c>
      <c r="D131" s="1163">
        <v>44</v>
      </c>
      <c r="E131" s="1163">
        <v>230</v>
      </c>
      <c r="F131" s="1163">
        <v>385</v>
      </c>
      <c r="G131" s="1163">
        <v>385</v>
      </c>
      <c r="H131" s="1163">
        <v>761</v>
      </c>
      <c r="I131" s="1163">
        <v>1038</v>
      </c>
      <c r="J131" s="1164">
        <v>1659</v>
      </c>
      <c r="K131" s="1165">
        <v>4502</v>
      </c>
      <c r="L131" s="280"/>
    </row>
    <row r="132" spans="1:30" s="774" customFormat="1" ht="21.95" customHeight="1" thickBot="1" x14ac:dyDescent="0.25">
      <c r="A132" s="1140"/>
      <c r="B132" s="1141" t="s">
        <v>446</v>
      </c>
      <c r="C132" s="1142">
        <v>0</v>
      </c>
      <c r="D132" s="1143">
        <v>47</v>
      </c>
      <c r="E132" s="1143">
        <v>257</v>
      </c>
      <c r="F132" s="1143">
        <v>368</v>
      </c>
      <c r="G132" s="1143">
        <v>394</v>
      </c>
      <c r="H132" s="1143">
        <v>755</v>
      </c>
      <c r="I132" s="1143">
        <v>1083</v>
      </c>
      <c r="J132" s="1144">
        <v>1638</v>
      </c>
      <c r="K132" s="1145">
        <v>4542</v>
      </c>
      <c r="L132" s="280"/>
    </row>
    <row r="133" spans="1:30" ht="21.95" customHeight="1" x14ac:dyDescent="0.2">
      <c r="A133" s="1146"/>
      <c r="B133" s="1147" t="s">
        <v>230</v>
      </c>
      <c r="C133" s="1148">
        <v>0</v>
      </c>
      <c r="D133" s="1149">
        <v>41</v>
      </c>
      <c r="E133" s="1149">
        <v>242</v>
      </c>
      <c r="F133" s="1149">
        <v>378</v>
      </c>
      <c r="G133" s="1149">
        <v>416</v>
      </c>
      <c r="H133" s="1149">
        <v>757</v>
      </c>
      <c r="I133" s="1149">
        <v>1123</v>
      </c>
      <c r="J133" s="1150">
        <v>1599</v>
      </c>
      <c r="K133" s="1151">
        <v>4556</v>
      </c>
      <c r="L133" s="280"/>
    </row>
    <row r="134" spans="1:30" ht="21.95" customHeight="1" x14ac:dyDescent="0.2">
      <c r="A134" s="1152"/>
      <c r="B134" s="1153" t="s">
        <v>209</v>
      </c>
      <c r="C134" s="1154">
        <v>0</v>
      </c>
      <c r="D134" s="1155">
        <v>40</v>
      </c>
      <c r="E134" s="1155">
        <v>239</v>
      </c>
      <c r="F134" s="1155">
        <v>367</v>
      </c>
      <c r="G134" s="1155">
        <v>408</v>
      </c>
      <c r="H134" s="1155">
        <v>775</v>
      </c>
      <c r="I134" s="1155">
        <v>1134</v>
      </c>
      <c r="J134" s="1156">
        <v>1597</v>
      </c>
      <c r="K134" s="1157">
        <v>4560</v>
      </c>
      <c r="L134" s="280"/>
    </row>
    <row r="135" spans="1:30" ht="21.95" customHeight="1" thickBot="1" x14ac:dyDescent="0.25">
      <c r="A135" s="1140"/>
      <c r="B135" s="1141" t="s">
        <v>179</v>
      </c>
      <c r="C135" s="1158">
        <v>0</v>
      </c>
      <c r="D135" s="1143">
        <v>43</v>
      </c>
      <c r="E135" s="1143">
        <v>241</v>
      </c>
      <c r="F135" s="1143">
        <v>369</v>
      </c>
      <c r="G135" s="1143">
        <v>402</v>
      </c>
      <c r="H135" s="1143">
        <v>767</v>
      </c>
      <c r="I135" s="1143">
        <v>1178</v>
      </c>
      <c r="J135" s="1144">
        <v>1582</v>
      </c>
      <c r="K135" s="1145">
        <v>4582</v>
      </c>
      <c r="L135" s="280"/>
    </row>
    <row r="136" spans="1:30" ht="21.95" customHeight="1" x14ac:dyDescent="0.2">
      <c r="A136" s="1146"/>
      <c r="B136" s="1147" t="s">
        <v>165</v>
      </c>
      <c r="C136" s="1148">
        <v>0</v>
      </c>
      <c r="D136" s="1149">
        <v>33</v>
      </c>
      <c r="E136" s="1149">
        <v>245</v>
      </c>
      <c r="F136" s="1149">
        <v>366</v>
      </c>
      <c r="G136" s="1149">
        <v>415</v>
      </c>
      <c r="H136" s="1149">
        <v>776</v>
      </c>
      <c r="I136" s="1149">
        <v>1167</v>
      </c>
      <c r="J136" s="1150">
        <v>1616</v>
      </c>
      <c r="K136" s="1151">
        <v>4618</v>
      </c>
      <c r="L136" s="280"/>
    </row>
    <row r="137" spans="1:30" ht="21.95" customHeight="1" x14ac:dyDescent="0.2">
      <c r="A137" s="1152"/>
      <c r="B137" s="1153" t="s">
        <v>163</v>
      </c>
      <c r="C137" s="1154">
        <v>0</v>
      </c>
      <c r="D137" s="1155">
        <v>43</v>
      </c>
      <c r="E137" s="1155">
        <v>232</v>
      </c>
      <c r="F137" s="1155">
        <v>353</v>
      </c>
      <c r="G137" s="1155">
        <v>423</v>
      </c>
      <c r="H137" s="1155">
        <v>769</v>
      </c>
      <c r="I137" s="1155">
        <v>1215</v>
      </c>
      <c r="J137" s="1156">
        <v>1576</v>
      </c>
      <c r="K137" s="1157">
        <v>4611</v>
      </c>
      <c r="L137" s="280"/>
    </row>
    <row r="138" spans="1:30" ht="21.95" customHeight="1" thickBot="1" x14ac:dyDescent="0.25">
      <c r="A138" s="1140"/>
      <c r="B138" s="1141" t="s">
        <v>164</v>
      </c>
      <c r="C138" s="1158">
        <v>0</v>
      </c>
      <c r="D138" s="1143">
        <v>40</v>
      </c>
      <c r="E138" s="1143">
        <v>227</v>
      </c>
      <c r="F138" s="1143">
        <v>353</v>
      </c>
      <c r="G138" s="1143">
        <v>435</v>
      </c>
      <c r="H138" s="1143">
        <v>774</v>
      </c>
      <c r="I138" s="1143">
        <v>1203</v>
      </c>
      <c r="J138" s="1144">
        <v>1585</v>
      </c>
      <c r="K138" s="1145">
        <v>4620</v>
      </c>
      <c r="L138" s="280"/>
    </row>
    <row r="139" spans="1:30" ht="21.95" customHeight="1" thickBot="1" x14ac:dyDescent="0.25">
      <c r="A139" s="1140"/>
      <c r="B139" s="1141" t="s">
        <v>159</v>
      </c>
      <c r="C139" s="1158">
        <v>0</v>
      </c>
      <c r="D139" s="1143">
        <v>39</v>
      </c>
      <c r="E139" s="1143">
        <v>216</v>
      </c>
      <c r="F139" s="1143">
        <v>339</v>
      </c>
      <c r="G139" s="1143">
        <v>403</v>
      </c>
      <c r="H139" s="1143">
        <v>757</v>
      </c>
      <c r="I139" s="1143">
        <v>1200</v>
      </c>
      <c r="J139" s="1144">
        <v>1605</v>
      </c>
      <c r="K139" s="1145">
        <v>4559</v>
      </c>
      <c r="L139" s="280"/>
    </row>
    <row r="140" spans="1:30" ht="21.95" customHeight="1" x14ac:dyDescent="0.2">
      <c r="A140" s="1152"/>
      <c r="B140" s="1153" t="s">
        <v>153</v>
      </c>
      <c r="C140" s="1154">
        <v>0</v>
      </c>
      <c r="D140" s="1155">
        <v>40</v>
      </c>
      <c r="E140" s="1155">
        <v>222</v>
      </c>
      <c r="F140" s="1155">
        <v>314</v>
      </c>
      <c r="G140" s="1155">
        <v>409</v>
      </c>
      <c r="H140" s="1155">
        <v>747</v>
      </c>
      <c r="I140" s="1155">
        <v>1279</v>
      </c>
      <c r="J140" s="1156">
        <v>1597</v>
      </c>
      <c r="K140" s="1157">
        <v>4608</v>
      </c>
      <c r="L140" s="280"/>
    </row>
    <row r="141" spans="1:30" ht="21.95" customHeight="1" thickBot="1" x14ac:dyDescent="0.25">
      <c r="A141" s="1140"/>
      <c r="B141" s="1141" t="s">
        <v>30</v>
      </c>
      <c r="C141" s="1158">
        <v>1</v>
      </c>
      <c r="D141" s="1143">
        <v>31</v>
      </c>
      <c r="E141" s="1143">
        <v>219</v>
      </c>
      <c r="F141" s="1143">
        <v>308</v>
      </c>
      <c r="G141" s="1143">
        <v>415</v>
      </c>
      <c r="H141" s="1143">
        <v>765</v>
      </c>
      <c r="I141" s="1143">
        <v>1276</v>
      </c>
      <c r="J141" s="1144">
        <v>1570</v>
      </c>
      <c r="K141" s="1145">
        <v>4585</v>
      </c>
      <c r="L141" s="280"/>
    </row>
    <row r="142" spans="1:30" x14ac:dyDescent="0.2">
      <c r="B142" s="280"/>
      <c r="C142" s="280"/>
      <c r="D142" s="280"/>
      <c r="E142" s="280"/>
      <c r="F142" s="280"/>
      <c r="G142" s="280"/>
      <c r="H142" s="280"/>
      <c r="I142" s="280"/>
      <c r="J142" s="280"/>
      <c r="K142" s="280"/>
      <c r="L142" s="280"/>
    </row>
    <row r="143" spans="1:30" customFormat="1" ht="12.75" x14ac:dyDescent="0.2">
      <c r="A143" s="5"/>
      <c r="B143" s="280"/>
      <c r="C143" s="280"/>
      <c r="D143" s="280"/>
      <c r="E143" s="280"/>
      <c r="F143" s="280"/>
      <c r="G143" s="280"/>
      <c r="H143" s="280"/>
      <c r="I143" s="280"/>
      <c r="J143" s="280"/>
      <c r="K143" s="280"/>
      <c r="L143" s="280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customFormat="1" ht="17.100000000000001" customHeight="1" thickBot="1" x14ac:dyDescent="0.25">
      <c r="A144" s="1159" t="s">
        <v>547</v>
      </c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280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customFormat="1" ht="17.100000000000001" customHeight="1" thickBot="1" x14ac:dyDescent="0.25">
      <c r="A145" s="1102"/>
      <c r="B145" s="1103"/>
      <c r="C145" s="1631" t="s">
        <v>37</v>
      </c>
      <c r="D145" s="1631"/>
      <c r="E145" s="1631"/>
      <c r="F145" s="1631"/>
      <c r="G145" s="1631"/>
      <c r="H145" s="1631"/>
      <c r="I145" s="1631"/>
      <c r="J145" s="1631"/>
      <c r="K145" s="1631"/>
      <c r="L145" s="280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customFormat="1" ht="13.5" thickBot="1" x14ac:dyDescent="0.25">
      <c r="A146" s="1104" t="s">
        <v>2</v>
      </c>
      <c r="B146" s="1105" t="s">
        <v>3</v>
      </c>
      <c r="C146" s="1106" t="s">
        <v>4</v>
      </c>
      <c r="D146" s="1107" t="s">
        <v>5</v>
      </c>
      <c r="E146" s="1108" t="s">
        <v>6</v>
      </c>
      <c r="F146" s="1109" t="s">
        <v>7</v>
      </c>
      <c r="G146" s="1110" t="s">
        <v>8</v>
      </c>
      <c r="H146" s="1108" t="s">
        <v>9</v>
      </c>
      <c r="I146" s="1111" t="s">
        <v>10</v>
      </c>
      <c r="J146" s="1112" t="s">
        <v>11</v>
      </c>
      <c r="K146" s="1113" t="s">
        <v>12</v>
      </c>
      <c r="L146" s="280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customFormat="1" ht="12.75" x14ac:dyDescent="0.2">
      <c r="A147" s="1114">
        <v>1</v>
      </c>
      <c r="B147" s="1115" t="s">
        <v>15</v>
      </c>
      <c r="C147" s="1116">
        <v>0</v>
      </c>
      <c r="D147" s="1117">
        <v>0</v>
      </c>
      <c r="E147" s="1117">
        <v>0</v>
      </c>
      <c r="F147" s="1117">
        <v>0</v>
      </c>
      <c r="G147" s="1117">
        <v>0</v>
      </c>
      <c r="H147" s="1117">
        <v>0</v>
      </c>
      <c r="I147" s="1117">
        <v>0</v>
      </c>
      <c r="J147" s="1118">
        <v>0</v>
      </c>
      <c r="K147" s="1119">
        <f t="shared" ref="K147:K161" si="9">SUM(C147:J147)</f>
        <v>0</v>
      </c>
      <c r="L147" s="280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customFormat="1" ht="12.75" x14ac:dyDescent="0.2">
      <c r="A148" s="1120">
        <v>2</v>
      </c>
      <c r="B148" s="1121" t="s">
        <v>16</v>
      </c>
      <c r="C148" s="1122">
        <v>0</v>
      </c>
      <c r="D148" s="1123">
        <v>0</v>
      </c>
      <c r="E148" s="1123">
        <v>1</v>
      </c>
      <c r="F148" s="1123">
        <v>2</v>
      </c>
      <c r="G148" s="1123">
        <v>0</v>
      </c>
      <c r="H148" s="1123">
        <v>1</v>
      </c>
      <c r="I148" s="1123">
        <v>0</v>
      </c>
      <c r="J148" s="1124">
        <v>1</v>
      </c>
      <c r="K148" s="1125">
        <f t="shared" si="9"/>
        <v>5</v>
      </c>
      <c r="L148" s="280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customFormat="1" ht="12.75" x14ac:dyDescent="0.2">
      <c r="A149" s="1120">
        <v>3</v>
      </c>
      <c r="B149" s="1121" t="s">
        <v>17</v>
      </c>
      <c r="C149" s="1122">
        <v>0</v>
      </c>
      <c r="D149" s="1123">
        <v>1</v>
      </c>
      <c r="E149" s="1123">
        <v>3</v>
      </c>
      <c r="F149" s="1123">
        <v>5</v>
      </c>
      <c r="G149" s="1123">
        <v>0</v>
      </c>
      <c r="H149" s="1123">
        <v>4</v>
      </c>
      <c r="I149" s="1123">
        <v>0</v>
      </c>
      <c r="J149" s="1124">
        <v>6</v>
      </c>
      <c r="K149" s="1125">
        <f t="shared" si="9"/>
        <v>19</v>
      </c>
      <c r="L149" s="280"/>
      <c r="M149" s="910"/>
      <c r="N149" s="909"/>
      <c r="O149" s="910"/>
      <c r="P149" s="910"/>
      <c r="Q149" s="910"/>
      <c r="R149" s="909"/>
      <c r="S149" s="910"/>
      <c r="T149" s="909"/>
      <c r="U149" s="909"/>
      <c r="V149" s="910"/>
      <c r="W149" s="910"/>
      <c r="X149" s="910"/>
      <c r="Y149" s="910"/>
      <c r="Z149" s="910"/>
      <c r="AA149" s="910"/>
      <c r="AB149" s="2"/>
      <c r="AC149" s="2"/>
      <c r="AD149" s="2"/>
    </row>
    <row r="150" spans="1:30" customFormat="1" ht="12.75" x14ac:dyDescent="0.2">
      <c r="A150" s="1120">
        <v>4</v>
      </c>
      <c r="B150" s="1121" t="s">
        <v>18</v>
      </c>
      <c r="C150" s="1122">
        <v>0</v>
      </c>
      <c r="D150" s="1123">
        <v>0</v>
      </c>
      <c r="E150" s="1123">
        <v>0</v>
      </c>
      <c r="F150" s="1123">
        <v>1</v>
      </c>
      <c r="G150" s="1123">
        <v>1</v>
      </c>
      <c r="H150" s="1123">
        <v>2</v>
      </c>
      <c r="I150" s="1123">
        <v>2</v>
      </c>
      <c r="J150" s="1124">
        <v>7</v>
      </c>
      <c r="K150" s="1125">
        <f t="shared" si="9"/>
        <v>13</v>
      </c>
      <c r="L150" s="280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customFormat="1" ht="12.75" x14ac:dyDescent="0.2">
      <c r="A151" s="1120">
        <v>5</v>
      </c>
      <c r="B151" s="1121" t="s">
        <v>19</v>
      </c>
      <c r="C151" s="1122">
        <v>0</v>
      </c>
      <c r="D151" s="1123">
        <v>0</v>
      </c>
      <c r="E151" s="1123">
        <v>0</v>
      </c>
      <c r="F151" s="1123">
        <v>0</v>
      </c>
      <c r="G151" s="1123">
        <v>0</v>
      </c>
      <c r="H151" s="1123">
        <v>1</v>
      </c>
      <c r="I151" s="1123">
        <v>0</v>
      </c>
      <c r="J151" s="1124">
        <v>3</v>
      </c>
      <c r="K151" s="1125">
        <f t="shared" si="9"/>
        <v>4</v>
      </c>
      <c r="L151" s="280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customFormat="1" ht="12.75" x14ac:dyDescent="0.2">
      <c r="A152" s="1126">
        <v>6</v>
      </c>
      <c r="B152" s="1127" t="s">
        <v>20</v>
      </c>
      <c r="C152" s="1122">
        <v>0</v>
      </c>
      <c r="D152" s="1123">
        <v>0</v>
      </c>
      <c r="E152" s="1123">
        <v>0</v>
      </c>
      <c r="F152" s="1123">
        <v>0</v>
      </c>
      <c r="G152" s="1123">
        <v>0</v>
      </c>
      <c r="H152" s="1123">
        <v>0</v>
      </c>
      <c r="I152" s="1123">
        <v>0</v>
      </c>
      <c r="J152" s="1124">
        <v>1</v>
      </c>
      <c r="K152" s="1125">
        <f t="shared" si="9"/>
        <v>1</v>
      </c>
      <c r="L152" s="280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customFormat="1" ht="12.75" x14ac:dyDescent="0.2">
      <c r="A153" s="1126">
        <v>7</v>
      </c>
      <c r="B153" s="1127" t="s">
        <v>21</v>
      </c>
      <c r="C153" s="1122">
        <v>0</v>
      </c>
      <c r="D153" s="1123">
        <v>0</v>
      </c>
      <c r="E153" s="1123">
        <v>0</v>
      </c>
      <c r="F153" s="1123">
        <v>0</v>
      </c>
      <c r="G153" s="1123">
        <v>0</v>
      </c>
      <c r="H153" s="1123">
        <v>0</v>
      </c>
      <c r="I153" s="1123">
        <v>0</v>
      </c>
      <c r="J153" s="1124">
        <v>2</v>
      </c>
      <c r="K153" s="1125">
        <f t="shared" si="9"/>
        <v>2</v>
      </c>
      <c r="L153" s="280"/>
    </row>
    <row r="154" spans="1:30" customFormat="1" ht="12.75" x14ac:dyDescent="0.2">
      <c r="A154" s="1120">
        <v>8</v>
      </c>
      <c r="B154" s="1121" t="s">
        <v>22</v>
      </c>
      <c r="C154" s="1122">
        <v>0</v>
      </c>
      <c r="D154" s="1123">
        <v>0</v>
      </c>
      <c r="E154" s="1123">
        <v>0</v>
      </c>
      <c r="F154" s="1123">
        <v>0</v>
      </c>
      <c r="G154" s="1123">
        <v>0</v>
      </c>
      <c r="H154" s="1123">
        <v>0</v>
      </c>
      <c r="I154" s="1123">
        <v>0</v>
      </c>
      <c r="J154" s="1124">
        <v>0</v>
      </c>
      <c r="K154" s="1125">
        <f t="shared" si="9"/>
        <v>0</v>
      </c>
      <c r="L154" s="280"/>
    </row>
    <row r="155" spans="1:30" customFormat="1" ht="12.75" x14ac:dyDescent="0.2">
      <c r="A155" s="1120">
        <v>9</v>
      </c>
      <c r="B155" s="1121" t="s">
        <v>23</v>
      </c>
      <c r="C155" s="1122">
        <v>0</v>
      </c>
      <c r="D155" s="1123">
        <v>0</v>
      </c>
      <c r="E155" s="1123">
        <v>0</v>
      </c>
      <c r="F155" s="1123">
        <v>0</v>
      </c>
      <c r="G155" s="1123">
        <v>0</v>
      </c>
      <c r="H155" s="1123">
        <v>1</v>
      </c>
      <c r="I155" s="1123">
        <v>1</v>
      </c>
      <c r="J155" s="1124">
        <v>1</v>
      </c>
      <c r="K155" s="1125">
        <f t="shared" si="9"/>
        <v>3</v>
      </c>
      <c r="L155" s="280"/>
    </row>
    <row r="156" spans="1:30" customFormat="1" ht="12.75" x14ac:dyDescent="0.2">
      <c r="A156" s="1120">
        <v>10</v>
      </c>
      <c r="B156" s="1121" t="s">
        <v>24</v>
      </c>
      <c r="C156" s="1122">
        <v>0</v>
      </c>
      <c r="D156" s="1123">
        <v>0</v>
      </c>
      <c r="E156" s="1123">
        <v>0</v>
      </c>
      <c r="F156" s="1123">
        <v>1</v>
      </c>
      <c r="G156" s="1123">
        <v>1</v>
      </c>
      <c r="H156" s="1123">
        <v>2</v>
      </c>
      <c r="I156" s="1123">
        <v>2</v>
      </c>
      <c r="J156" s="1124">
        <v>4</v>
      </c>
      <c r="K156" s="1125">
        <f t="shared" si="9"/>
        <v>10</v>
      </c>
      <c r="L156" s="280"/>
    </row>
    <row r="157" spans="1:30" customFormat="1" ht="12.75" x14ac:dyDescent="0.2">
      <c r="A157" s="1126">
        <v>11</v>
      </c>
      <c r="B157" s="1127" t="s">
        <v>25</v>
      </c>
      <c r="C157" s="1122">
        <v>0</v>
      </c>
      <c r="D157" s="1123">
        <v>0</v>
      </c>
      <c r="E157" s="1123">
        <v>0</v>
      </c>
      <c r="F157" s="1123">
        <v>0</v>
      </c>
      <c r="G157" s="1123">
        <v>0</v>
      </c>
      <c r="H157" s="1123">
        <v>0</v>
      </c>
      <c r="I157" s="1123">
        <v>0</v>
      </c>
      <c r="J157" s="1124">
        <v>2</v>
      </c>
      <c r="K157" s="1125">
        <f t="shared" si="9"/>
        <v>2</v>
      </c>
      <c r="L157" s="280"/>
    </row>
    <row r="158" spans="1:30" customFormat="1" ht="12.75" x14ac:dyDescent="0.2">
      <c r="A158" s="1120">
        <v>12</v>
      </c>
      <c r="B158" s="1121" t="s">
        <v>26</v>
      </c>
      <c r="C158" s="1122">
        <v>0</v>
      </c>
      <c r="D158" s="1123">
        <v>0</v>
      </c>
      <c r="E158" s="1123">
        <v>1</v>
      </c>
      <c r="F158" s="1123">
        <v>1</v>
      </c>
      <c r="G158" s="1123">
        <v>0</v>
      </c>
      <c r="H158" s="1123">
        <v>0</v>
      </c>
      <c r="I158" s="1123">
        <v>1</v>
      </c>
      <c r="J158" s="1124">
        <v>0</v>
      </c>
      <c r="K158" s="1125">
        <f t="shared" si="9"/>
        <v>3</v>
      </c>
      <c r="L158" s="280"/>
    </row>
    <row r="159" spans="1:30" customFormat="1" ht="12.75" x14ac:dyDescent="0.2">
      <c r="A159" s="1120">
        <v>13</v>
      </c>
      <c r="B159" s="1121" t="s">
        <v>27</v>
      </c>
      <c r="C159" s="1122">
        <v>0</v>
      </c>
      <c r="D159" s="1123">
        <v>0</v>
      </c>
      <c r="E159" s="1123">
        <v>0</v>
      </c>
      <c r="F159" s="1123">
        <v>2</v>
      </c>
      <c r="G159" s="1123">
        <v>1</v>
      </c>
      <c r="H159" s="1123">
        <v>7</v>
      </c>
      <c r="I159" s="1123">
        <v>4</v>
      </c>
      <c r="J159" s="1124">
        <v>6</v>
      </c>
      <c r="K159" s="1125">
        <f t="shared" si="9"/>
        <v>20</v>
      </c>
      <c r="L159" s="280"/>
    </row>
    <row r="160" spans="1:30" customFormat="1" ht="12.75" x14ac:dyDescent="0.2">
      <c r="A160" s="1120">
        <v>14</v>
      </c>
      <c r="B160" s="1121" t="s">
        <v>28</v>
      </c>
      <c r="C160" s="1122">
        <v>0</v>
      </c>
      <c r="D160" s="1123">
        <v>0</v>
      </c>
      <c r="E160" s="1123">
        <v>0</v>
      </c>
      <c r="F160" s="1123">
        <v>1</v>
      </c>
      <c r="G160" s="1123">
        <v>0</v>
      </c>
      <c r="H160" s="1123">
        <v>1</v>
      </c>
      <c r="I160" s="1123">
        <v>4</v>
      </c>
      <c r="J160" s="1124">
        <v>7</v>
      </c>
      <c r="K160" s="1125">
        <f t="shared" si="9"/>
        <v>13</v>
      </c>
      <c r="L160" s="280"/>
    </row>
    <row r="161" spans="1:13" customFormat="1" ht="15" customHeight="1" thickBot="1" x14ac:dyDescent="0.25">
      <c r="A161" s="1128">
        <v>15</v>
      </c>
      <c r="B161" s="1129" t="s">
        <v>29</v>
      </c>
      <c r="C161" s="1130">
        <v>0</v>
      </c>
      <c r="D161" s="1131">
        <v>0</v>
      </c>
      <c r="E161" s="1131">
        <v>0</v>
      </c>
      <c r="F161" s="1131">
        <v>0</v>
      </c>
      <c r="G161" s="1131">
        <v>1</v>
      </c>
      <c r="H161" s="1131">
        <v>0</v>
      </c>
      <c r="I161" s="1131">
        <v>0</v>
      </c>
      <c r="J161" s="1132">
        <v>0</v>
      </c>
      <c r="K161" s="1133">
        <f t="shared" si="9"/>
        <v>1</v>
      </c>
      <c r="L161" s="280"/>
    </row>
    <row r="162" spans="1:13" customFormat="1" ht="21.95" customHeight="1" x14ac:dyDescent="0.2">
      <c r="A162" s="1134"/>
      <c r="B162" s="1135" t="s">
        <v>481</v>
      </c>
      <c r="C162" s="1136">
        <f t="shared" ref="C162:K162" si="10">SUM(C147:C161)</f>
        <v>0</v>
      </c>
      <c r="D162" s="1137">
        <f t="shared" si="10"/>
        <v>1</v>
      </c>
      <c r="E162" s="1137">
        <f t="shared" si="10"/>
        <v>5</v>
      </c>
      <c r="F162" s="1137">
        <f t="shared" si="10"/>
        <v>13</v>
      </c>
      <c r="G162" s="1137">
        <f t="shared" si="10"/>
        <v>4</v>
      </c>
      <c r="H162" s="1137">
        <f t="shared" si="10"/>
        <v>19</v>
      </c>
      <c r="I162" s="1137">
        <f t="shared" si="10"/>
        <v>14</v>
      </c>
      <c r="J162" s="1138">
        <f t="shared" si="10"/>
        <v>40</v>
      </c>
      <c r="K162" s="1139">
        <f t="shared" si="10"/>
        <v>96</v>
      </c>
      <c r="L162" s="280"/>
      <c r="M162" t="s">
        <v>166</v>
      </c>
    </row>
    <row r="163" spans="1:13" s="986" customFormat="1" ht="21.95" customHeight="1" x14ac:dyDescent="0.2">
      <c r="A163" s="1160"/>
      <c r="B163" s="1161" t="s">
        <v>476</v>
      </c>
      <c r="C163" s="1162">
        <v>0</v>
      </c>
      <c r="D163" s="1163">
        <v>1</v>
      </c>
      <c r="E163" s="1163">
        <v>7</v>
      </c>
      <c r="F163" s="1163">
        <v>13</v>
      </c>
      <c r="G163" s="1163">
        <v>3</v>
      </c>
      <c r="H163" s="1163">
        <v>12</v>
      </c>
      <c r="I163" s="1163">
        <v>15</v>
      </c>
      <c r="J163" s="1164">
        <v>40</v>
      </c>
      <c r="K163" s="1165">
        <v>91</v>
      </c>
      <c r="L163" s="280"/>
    </row>
    <row r="164" spans="1:13" s="778" customFormat="1" ht="21.95" customHeight="1" thickBot="1" x14ac:dyDescent="0.25">
      <c r="A164" s="1140"/>
      <c r="B164" s="1141" t="s">
        <v>446</v>
      </c>
      <c r="C164" s="1142">
        <v>0</v>
      </c>
      <c r="D164" s="1143">
        <v>0</v>
      </c>
      <c r="E164" s="1143">
        <v>7</v>
      </c>
      <c r="F164" s="1143">
        <v>12</v>
      </c>
      <c r="G164" s="1143">
        <v>4</v>
      </c>
      <c r="H164" s="1143">
        <v>15</v>
      </c>
      <c r="I164" s="1143">
        <v>14</v>
      </c>
      <c r="J164" s="1144">
        <v>42</v>
      </c>
      <c r="K164" s="1145">
        <v>94</v>
      </c>
      <c r="L164" s="280"/>
    </row>
    <row r="165" spans="1:13" s="160" customFormat="1" ht="21.95" customHeight="1" x14ac:dyDescent="0.2">
      <c r="A165" s="1146"/>
      <c r="B165" s="1147" t="s">
        <v>230</v>
      </c>
      <c r="C165" s="1166">
        <v>0</v>
      </c>
      <c r="D165" s="1149">
        <v>0</v>
      </c>
      <c r="E165" s="1149">
        <v>7</v>
      </c>
      <c r="F165" s="1149">
        <v>14</v>
      </c>
      <c r="G165" s="1149">
        <v>6</v>
      </c>
      <c r="H165" s="1149">
        <v>9</v>
      </c>
      <c r="I165" s="1149">
        <v>11</v>
      </c>
      <c r="J165" s="1150">
        <v>44</v>
      </c>
      <c r="K165" s="1151">
        <v>91</v>
      </c>
      <c r="L165" s="280"/>
    </row>
    <row r="166" spans="1:13" s="160" customFormat="1" ht="21.95" customHeight="1" x14ac:dyDescent="0.2">
      <c r="A166" s="1152"/>
      <c r="B166" s="1153" t="s">
        <v>209</v>
      </c>
      <c r="C166" s="1167">
        <v>0</v>
      </c>
      <c r="D166" s="1155">
        <v>0</v>
      </c>
      <c r="E166" s="1155">
        <v>8</v>
      </c>
      <c r="F166" s="1155">
        <v>12</v>
      </c>
      <c r="G166" s="1155">
        <v>4</v>
      </c>
      <c r="H166" s="1155">
        <v>11</v>
      </c>
      <c r="I166" s="1155">
        <v>12</v>
      </c>
      <c r="J166" s="1156">
        <v>46</v>
      </c>
      <c r="K166" s="1157">
        <v>93</v>
      </c>
      <c r="L166" s="280"/>
    </row>
    <row r="167" spans="1:13" s="160" customFormat="1" ht="21.95" customHeight="1" thickBot="1" x14ac:dyDescent="0.25">
      <c r="A167" s="1140"/>
      <c r="B167" s="1141" t="s">
        <v>179</v>
      </c>
      <c r="C167" s="1142">
        <v>0</v>
      </c>
      <c r="D167" s="1143">
        <v>0</v>
      </c>
      <c r="E167" s="1143">
        <v>9</v>
      </c>
      <c r="F167" s="1143">
        <v>12</v>
      </c>
      <c r="G167" s="1143">
        <v>3</v>
      </c>
      <c r="H167" s="1143">
        <v>12</v>
      </c>
      <c r="I167" s="1143">
        <v>13</v>
      </c>
      <c r="J167" s="1144">
        <v>47</v>
      </c>
      <c r="K167" s="1145">
        <v>96</v>
      </c>
      <c r="L167" s="280"/>
    </row>
    <row r="168" spans="1:13" s="160" customFormat="1" ht="21.95" customHeight="1" x14ac:dyDescent="0.2">
      <c r="A168" s="1146"/>
      <c r="B168" s="1147" t="s">
        <v>165</v>
      </c>
      <c r="C168" s="1166">
        <v>0</v>
      </c>
      <c r="D168" s="1149">
        <v>0</v>
      </c>
      <c r="E168" s="1149">
        <v>9</v>
      </c>
      <c r="F168" s="1149">
        <v>12</v>
      </c>
      <c r="G168" s="1149">
        <v>7</v>
      </c>
      <c r="H168" s="1149">
        <v>13</v>
      </c>
      <c r="I168" s="1149">
        <v>12</v>
      </c>
      <c r="J168" s="1150">
        <v>47</v>
      </c>
      <c r="K168" s="1151">
        <v>100</v>
      </c>
      <c r="L168" s="280"/>
    </row>
    <row r="169" spans="1:13" s="160" customFormat="1" ht="21.95" customHeight="1" x14ac:dyDescent="0.2">
      <c r="A169" s="1152"/>
      <c r="B169" s="1153" t="s">
        <v>163</v>
      </c>
      <c r="C169" s="1167">
        <v>0</v>
      </c>
      <c r="D169" s="1155">
        <v>0</v>
      </c>
      <c r="E169" s="1155">
        <v>8</v>
      </c>
      <c r="F169" s="1155">
        <v>10</v>
      </c>
      <c r="G169" s="1155">
        <v>7</v>
      </c>
      <c r="H169" s="1155">
        <v>14</v>
      </c>
      <c r="I169" s="1155">
        <v>15</v>
      </c>
      <c r="J169" s="1156">
        <v>46</v>
      </c>
      <c r="K169" s="1157">
        <v>100</v>
      </c>
      <c r="L169" s="280"/>
    </row>
    <row r="170" spans="1:13" s="160" customFormat="1" ht="21.95" customHeight="1" thickBot="1" x14ac:dyDescent="0.25">
      <c r="A170" s="1140"/>
      <c r="B170" s="1141" t="s">
        <v>164</v>
      </c>
      <c r="C170" s="1142">
        <v>0</v>
      </c>
      <c r="D170" s="1143">
        <v>0</v>
      </c>
      <c r="E170" s="1143">
        <v>3</v>
      </c>
      <c r="F170" s="1143">
        <v>9</v>
      </c>
      <c r="G170" s="1143">
        <v>8</v>
      </c>
      <c r="H170" s="1143">
        <v>7</v>
      </c>
      <c r="I170" s="1143">
        <v>14</v>
      </c>
      <c r="J170" s="1144">
        <v>37</v>
      </c>
      <c r="K170" s="1145">
        <v>78</v>
      </c>
      <c r="L170" s="280"/>
    </row>
    <row r="171" spans="1:13" s="160" customFormat="1" ht="21.95" customHeight="1" thickBot="1" x14ac:dyDescent="0.25">
      <c r="A171" s="1140"/>
      <c r="B171" s="1141" t="s">
        <v>159</v>
      </c>
      <c r="C171" s="1142">
        <v>0</v>
      </c>
      <c r="D171" s="1143">
        <v>0</v>
      </c>
      <c r="E171" s="1143">
        <v>5</v>
      </c>
      <c r="F171" s="1143">
        <v>7</v>
      </c>
      <c r="G171" s="1143">
        <v>6</v>
      </c>
      <c r="H171" s="1143">
        <v>7</v>
      </c>
      <c r="I171" s="1143">
        <v>18</v>
      </c>
      <c r="J171" s="1144">
        <v>37</v>
      </c>
      <c r="K171" s="1145">
        <v>80</v>
      </c>
      <c r="L171" s="280"/>
    </row>
    <row r="172" spans="1:13" s="160" customFormat="1" ht="21.95" customHeight="1" x14ac:dyDescent="0.2">
      <c r="A172" s="1152"/>
      <c r="B172" s="1153" t="s">
        <v>153</v>
      </c>
      <c r="C172" s="1167">
        <v>0</v>
      </c>
      <c r="D172" s="1155">
        <v>0</v>
      </c>
      <c r="E172" s="1155">
        <v>4</v>
      </c>
      <c r="F172" s="1155">
        <v>5</v>
      </c>
      <c r="G172" s="1155">
        <v>6</v>
      </c>
      <c r="H172" s="1155">
        <v>9</v>
      </c>
      <c r="I172" s="1155">
        <v>21</v>
      </c>
      <c r="J172" s="1156">
        <v>36</v>
      </c>
      <c r="K172" s="1157">
        <v>81</v>
      </c>
      <c r="L172" s="280"/>
    </row>
    <row r="173" spans="1:13" s="160" customFormat="1" ht="21.95" customHeight="1" thickBot="1" x14ac:dyDescent="0.25">
      <c r="A173" s="1140"/>
      <c r="B173" s="1141" t="s">
        <v>30</v>
      </c>
      <c r="C173" s="1142">
        <v>0</v>
      </c>
      <c r="D173" s="1143">
        <v>0</v>
      </c>
      <c r="E173" s="1143">
        <v>5</v>
      </c>
      <c r="F173" s="1143">
        <v>6</v>
      </c>
      <c r="G173" s="1143">
        <v>8</v>
      </c>
      <c r="H173" s="1143">
        <v>9</v>
      </c>
      <c r="I173" s="1143">
        <v>17</v>
      </c>
      <c r="J173" s="1144">
        <v>41</v>
      </c>
      <c r="K173" s="1145">
        <v>86</v>
      </c>
      <c r="L173" s="280"/>
    </row>
    <row r="174" spans="1:13" x14ac:dyDescent="0.2">
      <c r="B174" s="280"/>
      <c r="C174" s="280"/>
      <c r="D174" s="280"/>
      <c r="E174" s="280"/>
      <c r="F174" s="280"/>
      <c r="G174" s="280"/>
      <c r="H174" s="280"/>
      <c r="I174" s="280"/>
      <c r="J174" s="280"/>
      <c r="K174" s="280"/>
      <c r="L174" s="280"/>
    </row>
    <row r="175" spans="1:13" x14ac:dyDescent="0.2">
      <c r="B175" s="280"/>
      <c r="C175" s="280"/>
      <c r="D175" s="280"/>
      <c r="E175" s="280"/>
      <c r="F175" s="280"/>
      <c r="G175" s="280"/>
      <c r="H175" s="280"/>
      <c r="I175" s="280"/>
      <c r="J175" s="280"/>
      <c r="K175" s="280"/>
      <c r="L175" s="280"/>
    </row>
    <row r="176" spans="1:13" customFormat="1" ht="12.75" x14ac:dyDescent="0.2">
      <c r="A176" s="5"/>
      <c r="B176" s="280"/>
      <c r="C176" s="280"/>
      <c r="D176" s="280"/>
      <c r="E176" s="280"/>
      <c r="F176" s="280"/>
      <c r="G176" s="280"/>
      <c r="H176" s="280"/>
      <c r="I176" s="280"/>
      <c r="J176" s="280"/>
      <c r="K176" s="280"/>
      <c r="L176" s="280"/>
    </row>
    <row r="177" spans="1:27" customFormat="1" ht="17.100000000000001" customHeight="1" thickBot="1" x14ac:dyDescent="0.25">
      <c r="A177" s="1159" t="s">
        <v>548</v>
      </c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280"/>
    </row>
    <row r="178" spans="1:27" customFormat="1" ht="17.100000000000001" customHeight="1" thickBot="1" x14ac:dyDescent="0.25">
      <c r="A178" s="1102"/>
      <c r="B178" s="1103"/>
      <c r="C178" s="1631" t="s">
        <v>38</v>
      </c>
      <c r="D178" s="1631"/>
      <c r="E178" s="1631"/>
      <c r="F178" s="1631"/>
      <c r="G178" s="1631"/>
      <c r="H178" s="1631"/>
      <c r="I178" s="1631"/>
      <c r="J178" s="1631"/>
      <c r="K178" s="1631"/>
      <c r="L178" s="280"/>
    </row>
    <row r="179" spans="1:27" customFormat="1" ht="13.5" thickBot="1" x14ac:dyDescent="0.25">
      <c r="A179" s="1104" t="s">
        <v>2</v>
      </c>
      <c r="B179" s="1105" t="s">
        <v>3</v>
      </c>
      <c r="C179" s="1106" t="s">
        <v>4</v>
      </c>
      <c r="D179" s="1107" t="s">
        <v>5</v>
      </c>
      <c r="E179" s="1108" t="s">
        <v>6</v>
      </c>
      <c r="F179" s="1109" t="s">
        <v>7</v>
      </c>
      <c r="G179" s="1110" t="s">
        <v>8</v>
      </c>
      <c r="H179" s="1108" t="s">
        <v>9</v>
      </c>
      <c r="I179" s="1111" t="s">
        <v>10</v>
      </c>
      <c r="J179" s="1112" t="s">
        <v>11</v>
      </c>
      <c r="K179" s="1113" t="s">
        <v>12</v>
      </c>
      <c r="L179" s="280"/>
    </row>
    <row r="180" spans="1:27" customFormat="1" ht="12.75" x14ac:dyDescent="0.2">
      <c r="A180" s="1114">
        <v>1</v>
      </c>
      <c r="B180" s="1115" t="s">
        <v>15</v>
      </c>
      <c r="C180" s="1116">
        <v>7</v>
      </c>
      <c r="D180" s="1117">
        <v>13</v>
      </c>
      <c r="E180" s="1117">
        <v>11</v>
      </c>
      <c r="F180" s="1117">
        <v>2</v>
      </c>
      <c r="G180" s="1117">
        <v>0</v>
      </c>
      <c r="H180" s="1117">
        <v>2</v>
      </c>
      <c r="I180" s="1117">
        <v>0</v>
      </c>
      <c r="J180" s="1118">
        <v>0</v>
      </c>
      <c r="K180" s="1119">
        <f t="shared" ref="K180:K194" si="11">SUM(C180:J180)</f>
        <v>35</v>
      </c>
      <c r="L180" s="280"/>
    </row>
    <row r="181" spans="1:27" customFormat="1" ht="12.75" x14ac:dyDescent="0.2">
      <c r="A181" s="1120">
        <v>2</v>
      </c>
      <c r="B181" s="1121" t="s">
        <v>16</v>
      </c>
      <c r="C181" s="1122">
        <v>0</v>
      </c>
      <c r="D181" s="1123">
        <v>10</v>
      </c>
      <c r="E181" s="1123">
        <v>10</v>
      </c>
      <c r="F181" s="1123">
        <v>3</v>
      </c>
      <c r="G181" s="1123">
        <v>0</v>
      </c>
      <c r="H181" s="1123">
        <v>0</v>
      </c>
      <c r="I181" s="1123">
        <v>2</v>
      </c>
      <c r="J181" s="1124">
        <v>1</v>
      </c>
      <c r="K181" s="1125">
        <f t="shared" si="11"/>
        <v>26</v>
      </c>
      <c r="L181" s="280"/>
    </row>
    <row r="182" spans="1:27" customFormat="1" ht="12.75" x14ac:dyDescent="0.2">
      <c r="A182" s="1120">
        <v>3</v>
      </c>
      <c r="B182" s="1121" t="s">
        <v>17</v>
      </c>
      <c r="C182" s="1122">
        <v>0</v>
      </c>
      <c r="D182" s="1123">
        <v>5</v>
      </c>
      <c r="E182" s="1123">
        <v>6</v>
      </c>
      <c r="F182" s="1123">
        <v>1</v>
      </c>
      <c r="G182" s="1123">
        <v>2</v>
      </c>
      <c r="H182" s="1123">
        <v>1</v>
      </c>
      <c r="I182" s="1123">
        <v>2</v>
      </c>
      <c r="J182" s="1124">
        <v>0</v>
      </c>
      <c r="K182" s="1125">
        <f t="shared" si="11"/>
        <v>17</v>
      </c>
      <c r="L182" s="280"/>
      <c r="M182" s="912"/>
      <c r="N182" s="911"/>
      <c r="O182" s="912"/>
      <c r="P182" s="912"/>
      <c r="Q182" s="912"/>
      <c r="R182" s="911"/>
      <c r="S182" s="912"/>
      <c r="T182" s="911"/>
      <c r="U182" s="911"/>
      <c r="V182" s="912"/>
      <c r="W182" s="912"/>
      <c r="X182" s="912"/>
      <c r="Y182" s="912"/>
      <c r="Z182" s="912"/>
      <c r="AA182" s="912"/>
    </row>
    <row r="183" spans="1:27" customFormat="1" ht="12.75" x14ac:dyDescent="0.2">
      <c r="A183" s="1120">
        <v>4</v>
      </c>
      <c r="B183" s="1121" t="s">
        <v>18</v>
      </c>
      <c r="C183" s="1122">
        <v>0</v>
      </c>
      <c r="D183" s="1123">
        <v>3</v>
      </c>
      <c r="E183" s="1123">
        <v>6</v>
      </c>
      <c r="F183" s="1123">
        <v>1</v>
      </c>
      <c r="G183" s="1123">
        <v>3</v>
      </c>
      <c r="H183" s="1123">
        <v>0</v>
      </c>
      <c r="I183" s="1123">
        <v>0</v>
      </c>
      <c r="J183" s="1124">
        <v>0</v>
      </c>
      <c r="K183" s="1125">
        <f t="shared" si="11"/>
        <v>13</v>
      </c>
      <c r="L183" s="280"/>
    </row>
    <row r="184" spans="1:27" customFormat="1" ht="12.75" x14ac:dyDescent="0.2">
      <c r="A184" s="1120">
        <v>5</v>
      </c>
      <c r="B184" s="1121" t="s">
        <v>19</v>
      </c>
      <c r="C184" s="1122">
        <v>0</v>
      </c>
      <c r="D184" s="1123">
        <v>4</v>
      </c>
      <c r="E184" s="1123">
        <v>13</v>
      </c>
      <c r="F184" s="1123">
        <v>4</v>
      </c>
      <c r="G184" s="1123">
        <v>0</v>
      </c>
      <c r="H184" s="1123">
        <v>0</v>
      </c>
      <c r="I184" s="1123">
        <v>0</v>
      </c>
      <c r="J184" s="1124">
        <v>0</v>
      </c>
      <c r="K184" s="1125">
        <f t="shared" si="11"/>
        <v>21</v>
      </c>
      <c r="L184" s="280"/>
    </row>
    <row r="185" spans="1:27" customFormat="1" ht="12.75" x14ac:dyDescent="0.2">
      <c r="A185" s="1126">
        <v>6</v>
      </c>
      <c r="B185" s="1127" t="s">
        <v>20</v>
      </c>
      <c r="C185" s="1122">
        <v>0</v>
      </c>
      <c r="D185" s="1123">
        <v>8</v>
      </c>
      <c r="E185" s="1123">
        <v>5</v>
      </c>
      <c r="F185" s="1123">
        <v>1</v>
      </c>
      <c r="G185" s="1123">
        <v>2</v>
      </c>
      <c r="H185" s="1123">
        <v>0</v>
      </c>
      <c r="I185" s="1123">
        <v>0</v>
      </c>
      <c r="J185" s="1124">
        <v>0</v>
      </c>
      <c r="K185" s="1125">
        <f t="shared" si="11"/>
        <v>16</v>
      </c>
      <c r="L185" s="280"/>
    </row>
    <row r="186" spans="1:27" customFormat="1" ht="12.75" x14ac:dyDescent="0.2">
      <c r="A186" s="1126">
        <v>7</v>
      </c>
      <c r="B186" s="1127" t="s">
        <v>21</v>
      </c>
      <c r="C186" s="1122">
        <v>0</v>
      </c>
      <c r="D186" s="1123">
        <v>6</v>
      </c>
      <c r="E186" s="1123">
        <v>10</v>
      </c>
      <c r="F186" s="1123">
        <v>3</v>
      </c>
      <c r="G186" s="1123">
        <v>0</v>
      </c>
      <c r="H186" s="1123">
        <v>0</v>
      </c>
      <c r="I186" s="1123">
        <v>0</v>
      </c>
      <c r="J186" s="1124">
        <v>0</v>
      </c>
      <c r="K186" s="1125">
        <f t="shared" si="11"/>
        <v>19</v>
      </c>
      <c r="L186" s="280"/>
    </row>
    <row r="187" spans="1:27" customFormat="1" ht="12.75" x14ac:dyDescent="0.2">
      <c r="A187" s="1120">
        <v>8</v>
      </c>
      <c r="B187" s="1121" t="s">
        <v>22</v>
      </c>
      <c r="C187" s="1122">
        <v>0</v>
      </c>
      <c r="D187" s="1123">
        <v>1</v>
      </c>
      <c r="E187" s="1123">
        <v>7</v>
      </c>
      <c r="F187" s="1123">
        <v>0</v>
      </c>
      <c r="G187" s="1123">
        <v>0</v>
      </c>
      <c r="H187" s="1123">
        <v>0</v>
      </c>
      <c r="I187" s="1123">
        <v>0</v>
      </c>
      <c r="J187" s="1124">
        <v>0</v>
      </c>
      <c r="K187" s="1125">
        <f t="shared" si="11"/>
        <v>8</v>
      </c>
      <c r="L187" s="280"/>
    </row>
    <row r="188" spans="1:27" customFormat="1" ht="12.75" x14ac:dyDescent="0.2">
      <c r="A188" s="1120">
        <v>9</v>
      </c>
      <c r="B188" s="1121" t="s">
        <v>23</v>
      </c>
      <c r="C188" s="1122">
        <v>0</v>
      </c>
      <c r="D188" s="1123">
        <v>2</v>
      </c>
      <c r="E188" s="1123">
        <v>1</v>
      </c>
      <c r="F188" s="1123">
        <v>0</v>
      </c>
      <c r="G188" s="1123">
        <v>0</v>
      </c>
      <c r="H188" s="1123">
        <v>0</v>
      </c>
      <c r="I188" s="1123">
        <v>0</v>
      </c>
      <c r="J188" s="1124">
        <v>0</v>
      </c>
      <c r="K188" s="1125">
        <f t="shared" si="11"/>
        <v>3</v>
      </c>
      <c r="L188" s="280"/>
    </row>
    <row r="189" spans="1:27" customFormat="1" ht="12.75" x14ac:dyDescent="0.2">
      <c r="A189" s="1120">
        <v>10</v>
      </c>
      <c r="B189" s="1121" t="s">
        <v>24</v>
      </c>
      <c r="C189" s="1122">
        <v>0</v>
      </c>
      <c r="D189" s="1123">
        <v>2</v>
      </c>
      <c r="E189" s="1123">
        <v>5</v>
      </c>
      <c r="F189" s="1123">
        <v>3</v>
      </c>
      <c r="G189" s="1123">
        <v>0</v>
      </c>
      <c r="H189" s="1123">
        <v>0</v>
      </c>
      <c r="I189" s="1123">
        <v>0</v>
      </c>
      <c r="J189" s="1124">
        <v>0</v>
      </c>
      <c r="K189" s="1125">
        <f t="shared" si="11"/>
        <v>10</v>
      </c>
      <c r="L189" s="280"/>
    </row>
    <row r="190" spans="1:27" customFormat="1" ht="12.75" x14ac:dyDescent="0.2">
      <c r="A190" s="1126">
        <v>11</v>
      </c>
      <c r="B190" s="1127" t="s">
        <v>25</v>
      </c>
      <c r="C190" s="1122">
        <v>0</v>
      </c>
      <c r="D190" s="1123">
        <v>4</v>
      </c>
      <c r="E190" s="1123">
        <v>4</v>
      </c>
      <c r="F190" s="1123">
        <v>1</v>
      </c>
      <c r="G190" s="1123">
        <v>1</v>
      </c>
      <c r="H190" s="1123">
        <v>0</v>
      </c>
      <c r="I190" s="1123">
        <v>0</v>
      </c>
      <c r="J190" s="1124">
        <v>0</v>
      </c>
      <c r="K190" s="1125">
        <f t="shared" si="11"/>
        <v>10</v>
      </c>
      <c r="L190" s="280"/>
      <c r="N190" t="s">
        <v>166</v>
      </c>
      <c r="O190" t="s">
        <v>166</v>
      </c>
    </row>
    <row r="191" spans="1:27" customFormat="1" ht="12.75" x14ac:dyDescent="0.2">
      <c r="A191" s="1120">
        <v>12</v>
      </c>
      <c r="B191" s="1121" t="s">
        <v>26</v>
      </c>
      <c r="C191" s="1122">
        <v>0</v>
      </c>
      <c r="D191" s="1123">
        <v>12</v>
      </c>
      <c r="E191" s="1123">
        <v>17</v>
      </c>
      <c r="F191" s="1123">
        <v>2</v>
      </c>
      <c r="G191" s="1123">
        <v>0</v>
      </c>
      <c r="H191" s="1123">
        <v>0</v>
      </c>
      <c r="I191" s="1123">
        <v>0</v>
      </c>
      <c r="J191" s="1124">
        <v>0</v>
      </c>
      <c r="K191" s="1125">
        <f t="shared" si="11"/>
        <v>31</v>
      </c>
      <c r="L191" s="280"/>
    </row>
    <row r="192" spans="1:27" customFormat="1" ht="12.75" x14ac:dyDescent="0.2">
      <c r="A192" s="1120">
        <v>13</v>
      </c>
      <c r="B192" s="1121" t="s">
        <v>27</v>
      </c>
      <c r="C192" s="1122">
        <v>0</v>
      </c>
      <c r="D192" s="1123">
        <v>4</v>
      </c>
      <c r="E192" s="1123">
        <v>5</v>
      </c>
      <c r="F192" s="1123">
        <v>2</v>
      </c>
      <c r="G192" s="1123">
        <v>0</v>
      </c>
      <c r="H192" s="1123">
        <v>0</v>
      </c>
      <c r="I192" s="1123">
        <v>0</v>
      </c>
      <c r="J192" s="1124">
        <v>0</v>
      </c>
      <c r="K192" s="1125">
        <f t="shared" si="11"/>
        <v>11</v>
      </c>
      <c r="L192" s="280"/>
    </row>
    <row r="193" spans="1:12" customFormat="1" ht="12.75" x14ac:dyDescent="0.2">
      <c r="A193" s="1120">
        <v>14</v>
      </c>
      <c r="B193" s="1121" t="s">
        <v>28</v>
      </c>
      <c r="C193" s="1122">
        <v>0</v>
      </c>
      <c r="D193" s="1123">
        <v>4</v>
      </c>
      <c r="E193" s="1123">
        <v>7</v>
      </c>
      <c r="F193" s="1123">
        <v>4</v>
      </c>
      <c r="G193" s="1123">
        <v>1</v>
      </c>
      <c r="H193" s="1123">
        <v>0</v>
      </c>
      <c r="I193" s="1123">
        <v>0</v>
      </c>
      <c r="J193" s="1124">
        <v>0</v>
      </c>
      <c r="K193" s="1125">
        <f t="shared" si="11"/>
        <v>16</v>
      </c>
      <c r="L193" s="280"/>
    </row>
    <row r="194" spans="1:12" customFormat="1" ht="14.25" customHeight="1" thickBot="1" x14ac:dyDescent="0.25">
      <c r="A194" s="1128">
        <v>15</v>
      </c>
      <c r="B194" s="1129" t="s">
        <v>29</v>
      </c>
      <c r="C194" s="1130">
        <v>0</v>
      </c>
      <c r="D194" s="1131">
        <v>2</v>
      </c>
      <c r="E194" s="1131">
        <v>5</v>
      </c>
      <c r="F194" s="1131">
        <v>3</v>
      </c>
      <c r="G194" s="1131">
        <v>1</v>
      </c>
      <c r="H194" s="1131">
        <v>0</v>
      </c>
      <c r="I194" s="1131">
        <v>0</v>
      </c>
      <c r="J194" s="1132">
        <v>0</v>
      </c>
      <c r="K194" s="1133">
        <f t="shared" si="11"/>
        <v>11</v>
      </c>
      <c r="L194" s="280"/>
    </row>
    <row r="195" spans="1:12" customFormat="1" ht="21.95" customHeight="1" x14ac:dyDescent="0.2">
      <c r="A195" s="1134"/>
      <c r="B195" s="1135" t="s">
        <v>481</v>
      </c>
      <c r="C195" s="1136">
        <f t="shared" ref="C195:K195" si="12">SUM(C180:C194)</f>
        <v>7</v>
      </c>
      <c r="D195" s="1137">
        <f t="shared" si="12"/>
        <v>80</v>
      </c>
      <c r="E195" s="1137">
        <f t="shared" si="12"/>
        <v>112</v>
      </c>
      <c r="F195" s="1137">
        <f t="shared" si="12"/>
        <v>30</v>
      </c>
      <c r="G195" s="1137">
        <f t="shared" si="12"/>
        <v>10</v>
      </c>
      <c r="H195" s="1137">
        <f t="shared" si="12"/>
        <v>3</v>
      </c>
      <c r="I195" s="1137">
        <f t="shared" si="12"/>
        <v>4</v>
      </c>
      <c r="J195" s="1138">
        <f t="shared" si="12"/>
        <v>1</v>
      </c>
      <c r="K195" s="1139">
        <f t="shared" si="12"/>
        <v>247</v>
      </c>
      <c r="L195" s="280"/>
    </row>
    <row r="196" spans="1:12" s="986" customFormat="1" ht="21.95" customHeight="1" x14ac:dyDescent="0.2">
      <c r="A196" s="1160"/>
      <c r="B196" s="1161" t="s">
        <v>476</v>
      </c>
      <c r="C196" s="1162">
        <v>0</v>
      </c>
      <c r="D196" s="1163">
        <v>82</v>
      </c>
      <c r="E196" s="1163">
        <v>112</v>
      </c>
      <c r="F196" s="1163">
        <v>33</v>
      </c>
      <c r="G196" s="1163">
        <v>10</v>
      </c>
      <c r="H196" s="1163">
        <v>4</v>
      </c>
      <c r="I196" s="1163">
        <v>5</v>
      </c>
      <c r="J196" s="1164">
        <v>0</v>
      </c>
      <c r="K196" s="1165">
        <v>246</v>
      </c>
      <c r="L196" s="280"/>
    </row>
    <row r="197" spans="1:12" s="778" customFormat="1" ht="21.95" customHeight="1" thickBot="1" x14ac:dyDescent="0.25">
      <c r="A197" s="1140"/>
      <c r="B197" s="1141" t="s">
        <v>446</v>
      </c>
      <c r="C197" s="1142">
        <v>0</v>
      </c>
      <c r="D197" s="1143">
        <v>86</v>
      </c>
      <c r="E197" s="1143">
        <v>113</v>
      </c>
      <c r="F197" s="1143">
        <v>32</v>
      </c>
      <c r="G197" s="1143">
        <v>10</v>
      </c>
      <c r="H197" s="1143">
        <v>5</v>
      </c>
      <c r="I197" s="1143">
        <v>4</v>
      </c>
      <c r="J197" s="1144">
        <v>0</v>
      </c>
      <c r="K197" s="1145">
        <v>250</v>
      </c>
      <c r="L197" s="280"/>
    </row>
    <row r="198" spans="1:12" s="160" customFormat="1" ht="21.95" customHeight="1" x14ac:dyDescent="0.2">
      <c r="A198" s="1146"/>
      <c r="B198" s="1147" t="s">
        <v>230</v>
      </c>
      <c r="C198" s="1166">
        <v>1</v>
      </c>
      <c r="D198" s="1149">
        <v>83</v>
      </c>
      <c r="E198" s="1149">
        <v>117</v>
      </c>
      <c r="F198" s="1149">
        <v>32</v>
      </c>
      <c r="G198" s="1149">
        <v>12</v>
      </c>
      <c r="H198" s="1149">
        <v>7</v>
      </c>
      <c r="I198" s="1149">
        <v>7</v>
      </c>
      <c r="J198" s="1150">
        <v>2</v>
      </c>
      <c r="K198" s="1151">
        <v>261</v>
      </c>
      <c r="L198" s="280"/>
    </row>
    <row r="199" spans="1:12" s="160" customFormat="1" ht="21.95" customHeight="1" x14ac:dyDescent="0.2">
      <c r="A199" s="1152"/>
      <c r="B199" s="1153" t="s">
        <v>209</v>
      </c>
      <c r="C199" s="1167">
        <v>0</v>
      </c>
      <c r="D199" s="1155">
        <v>88</v>
      </c>
      <c r="E199" s="1155">
        <v>122</v>
      </c>
      <c r="F199" s="1155">
        <v>32</v>
      </c>
      <c r="G199" s="1155">
        <v>12</v>
      </c>
      <c r="H199" s="1155">
        <v>7</v>
      </c>
      <c r="I199" s="1155">
        <v>2</v>
      </c>
      <c r="J199" s="1156">
        <v>1</v>
      </c>
      <c r="K199" s="1157">
        <v>264</v>
      </c>
      <c r="L199" s="280"/>
    </row>
    <row r="200" spans="1:12" s="160" customFormat="1" ht="21.95" customHeight="1" thickBot="1" x14ac:dyDescent="0.25">
      <c r="A200" s="1140"/>
      <c r="B200" s="1141" t="s">
        <v>179</v>
      </c>
      <c r="C200" s="1142">
        <v>0</v>
      </c>
      <c r="D200" s="1143">
        <v>90</v>
      </c>
      <c r="E200" s="1143">
        <v>124</v>
      </c>
      <c r="F200" s="1143">
        <v>28</v>
      </c>
      <c r="G200" s="1143">
        <v>14</v>
      </c>
      <c r="H200" s="1143">
        <v>8</v>
      </c>
      <c r="I200" s="1143">
        <v>5</v>
      </c>
      <c r="J200" s="1144">
        <v>0</v>
      </c>
      <c r="K200" s="1145">
        <v>269</v>
      </c>
      <c r="L200" s="280"/>
    </row>
    <row r="201" spans="1:12" s="160" customFormat="1" ht="21.95" customHeight="1" x14ac:dyDescent="0.2">
      <c r="A201" s="1146"/>
      <c r="B201" s="1147" t="s">
        <v>165</v>
      </c>
      <c r="C201" s="1166">
        <v>0</v>
      </c>
      <c r="D201" s="1149">
        <v>85</v>
      </c>
      <c r="E201" s="1149">
        <v>123</v>
      </c>
      <c r="F201" s="1149">
        <v>25</v>
      </c>
      <c r="G201" s="1149">
        <v>13</v>
      </c>
      <c r="H201" s="1149">
        <v>8</v>
      </c>
      <c r="I201" s="1149">
        <v>5</v>
      </c>
      <c r="J201" s="1150">
        <v>0</v>
      </c>
      <c r="K201" s="1151">
        <v>259</v>
      </c>
      <c r="L201" s="280"/>
    </row>
    <row r="202" spans="1:12" s="160" customFormat="1" ht="21.95" customHeight="1" x14ac:dyDescent="0.2">
      <c r="A202" s="1152"/>
      <c r="B202" s="1153" t="s">
        <v>163</v>
      </c>
      <c r="C202" s="1167">
        <v>0</v>
      </c>
      <c r="D202" s="1155">
        <v>85</v>
      </c>
      <c r="E202" s="1155">
        <v>124</v>
      </c>
      <c r="F202" s="1155">
        <v>25</v>
      </c>
      <c r="G202" s="1155">
        <v>14</v>
      </c>
      <c r="H202" s="1155">
        <v>8</v>
      </c>
      <c r="I202" s="1155">
        <v>5</v>
      </c>
      <c r="J202" s="1156">
        <v>1</v>
      </c>
      <c r="K202" s="1157">
        <v>262</v>
      </c>
      <c r="L202" s="280"/>
    </row>
    <row r="203" spans="1:12" s="160" customFormat="1" ht="21.95" customHeight="1" thickBot="1" x14ac:dyDescent="0.25">
      <c r="A203" s="1140"/>
      <c r="B203" s="1141" t="s">
        <v>164</v>
      </c>
      <c r="C203" s="1142">
        <v>0</v>
      </c>
      <c r="D203" s="1143">
        <v>88</v>
      </c>
      <c r="E203" s="1143">
        <v>124</v>
      </c>
      <c r="F203" s="1143">
        <v>27</v>
      </c>
      <c r="G203" s="1143">
        <v>16</v>
      </c>
      <c r="H203" s="1143">
        <v>6</v>
      </c>
      <c r="I203" s="1143">
        <v>5</v>
      </c>
      <c r="J203" s="1144">
        <v>0</v>
      </c>
      <c r="K203" s="1145">
        <v>266</v>
      </c>
      <c r="L203" s="280"/>
    </row>
    <row r="204" spans="1:12" s="160" customFormat="1" ht="21.95" customHeight="1" thickBot="1" x14ac:dyDescent="0.25">
      <c r="A204" s="1140"/>
      <c r="B204" s="1141" t="s">
        <v>159</v>
      </c>
      <c r="C204" s="1142">
        <v>1</v>
      </c>
      <c r="D204" s="1143">
        <v>90</v>
      </c>
      <c r="E204" s="1143">
        <v>126</v>
      </c>
      <c r="F204" s="1143">
        <v>28</v>
      </c>
      <c r="G204" s="1143">
        <v>15</v>
      </c>
      <c r="H204" s="1143">
        <v>7</v>
      </c>
      <c r="I204" s="1143">
        <v>3</v>
      </c>
      <c r="J204" s="1144">
        <v>1</v>
      </c>
      <c r="K204" s="1145">
        <v>271</v>
      </c>
      <c r="L204" s="280"/>
    </row>
    <row r="205" spans="1:12" s="160" customFormat="1" ht="21.95" customHeight="1" x14ac:dyDescent="0.2">
      <c r="A205" s="1152"/>
      <c r="B205" s="1153" t="s">
        <v>153</v>
      </c>
      <c r="C205" s="1167">
        <v>0</v>
      </c>
      <c r="D205" s="1155">
        <v>92</v>
      </c>
      <c r="E205" s="1155">
        <v>126</v>
      </c>
      <c r="F205" s="1155">
        <v>29</v>
      </c>
      <c r="G205" s="1155">
        <v>11</v>
      </c>
      <c r="H205" s="1155">
        <v>6</v>
      </c>
      <c r="I205" s="1155">
        <v>2</v>
      </c>
      <c r="J205" s="1156">
        <v>3</v>
      </c>
      <c r="K205" s="1157">
        <v>269</v>
      </c>
      <c r="L205" s="280"/>
    </row>
    <row r="206" spans="1:12" s="160" customFormat="1" ht="21.95" customHeight="1" thickBot="1" x14ac:dyDescent="0.25">
      <c r="A206" s="1140"/>
      <c r="B206" s="1141" t="s">
        <v>30</v>
      </c>
      <c r="C206" s="1142">
        <v>0</v>
      </c>
      <c r="D206" s="1143">
        <v>92</v>
      </c>
      <c r="E206" s="1143">
        <v>132</v>
      </c>
      <c r="F206" s="1143">
        <v>30</v>
      </c>
      <c r="G206" s="1143">
        <v>10</v>
      </c>
      <c r="H206" s="1143">
        <v>7</v>
      </c>
      <c r="I206" s="1143">
        <v>5</v>
      </c>
      <c r="J206" s="1144">
        <v>2</v>
      </c>
      <c r="K206" s="1145">
        <v>278</v>
      </c>
      <c r="L206" s="280"/>
    </row>
    <row r="207" spans="1:12" x14ac:dyDescent="0.2">
      <c r="B207" s="280"/>
      <c r="C207" s="280"/>
      <c r="D207" s="280"/>
      <c r="E207" s="280"/>
      <c r="F207" s="280"/>
      <c r="G207" s="280"/>
      <c r="H207" s="280"/>
      <c r="I207" s="280"/>
      <c r="J207" s="280"/>
      <c r="K207" s="280"/>
      <c r="L207" s="280"/>
    </row>
    <row r="208" spans="1:12" customFormat="1" ht="12.75" x14ac:dyDescent="0.2">
      <c r="A208" s="5"/>
      <c r="B208" s="280"/>
      <c r="C208" s="280"/>
      <c r="D208" s="280"/>
      <c r="E208" s="280"/>
      <c r="F208" s="280"/>
      <c r="G208" s="280"/>
      <c r="H208" s="280"/>
      <c r="I208" s="280"/>
      <c r="J208" s="280"/>
      <c r="K208" s="280"/>
      <c r="L208" s="280"/>
    </row>
    <row r="209" spans="1:27" customFormat="1" ht="17.100000000000001" customHeight="1" thickBot="1" x14ac:dyDescent="0.25">
      <c r="A209" s="1159" t="s">
        <v>549</v>
      </c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399"/>
      <c r="N209" t="s">
        <v>166</v>
      </c>
    </row>
    <row r="210" spans="1:27" customFormat="1" ht="17.100000000000001" customHeight="1" thickBot="1" x14ac:dyDescent="0.25">
      <c r="A210" s="1102"/>
      <c r="B210" s="1103"/>
      <c r="C210" s="1631" t="s">
        <v>160</v>
      </c>
      <c r="D210" s="1631"/>
      <c r="E210" s="1631"/>
      <c r="F210" s="1631"/>
      <c r="G210" s="1631"/>
      <c r="H210" s="1631"/>
      <c r="I210" s="1631"/>
      <c r="J210" s="1631"/>
      <c r="K210" s="1631"/>
      <c r="L210" s="1068"/>
    </row>
    <row r="211" spans="1:27" customFormat="1" ht="13.5" thickBot="1" x14ac:dyDescent="0.25">
      <c r="A211" s="1104" t="s">
        <v>2</v>
      </c>
      <c r="B211" s="1105" t="s">
        <v>3</v>
      </c>
      <c r="C211" s="1106" t="s">
        <v>4</v>
      </c>
      <c r="D211" s="1107" t="s">
        <v>5</v>
      </c>
      <c r="E211" s="1108" t="s">
        <v>6</v>
      </c>
      <c r="F211" s="1109" t="s">
        <v>7</v>
      </c>
      <c r="G211" s="1110" t="s">
        <v>8</v>
      </c>
      <c r="H211" s="1108" t="s">
        <v>9</v>
      </c>
      <c r="I211" s="1111" t="s">
        <v>10</v>
      </c>
      <c r="J211" s="1112" t="s">
        <v>11</v>
      </c>
      <c r="K211" s="1113" t="s">
        <v>12</v>
      </c>
      <c r="L211" s="1068"/>
    </row>
    <row r="212" spans="1:27" customFormat="1" ht="12.75" x14ac:dyDescent="0.2">
      <c r="A212" s="1114">
        <v>1</v>
      </c>
      <c r="B212" s="1115" t="s">
        <v>15</v>
      </c>
      <c r="C212" s="1116">
        <v>16</v>
      </c>
      <c r="D212" s="1117">
        <v>0</v>
      </c>
      <c r="E212" s="1117">
        <v>0</v>
      </c>
      <c r="F212" s="1117">
        <v>0</v>
      </c>
      <c r="G212" s="1117">
        <v>0</v>
      </c>
      <c r="H212" s="1117">
        <v>0</v>
      </c>
      <c r="I212" s="1117">
        <v>0</v>
      </c>
      <c r="J212" s="1118">
        <v>0</v>
      </c>
      <c r="K212" s="1119">
        <f t="shared" ref="K212:K226" si="13">SUM(C212:J212)</f>
        <v>16</v>
      </c>
      <c r="L212" s="280"/>
      <c r="M212" s="914"/>
      <c r="N212" s="913"/>
      <c r="O212" s="914"/>
      <c r="P212" s="914"/>
      <c r="Q212" s="914"/>
      <c r="R212" s="913"/>
      <c r="S212" s="914"/>
      <c r="T212" s="913"/>
      <c r="U212" s="913"/>
      <c r="V212" s="914"/>
      <c r="W212" s="914"/>
      <c r="X212" s="914"/>
      <c r="Y212" s="914"/>
      <c r="Z212" s="914"/>
      <c r="AA212" s="914"/>
    </row>
    <row r="213" spans="1:27" customFormat="1" ht="12.75" x14ac:dyDescent="0.2">
      <c r="A213" s="1120">
        <v>2</v>
      </c>
      <c r="B213" s="1121" t="s">
        <v>16</v>
      </c>
      <c r="C213" s="1122">
        <v>2</v>
      </c>
      <c r="D213" s="1123">
        <v>1</v>
      </c>
      <c r="E213" s="1123">
        <v>0</v>
      </c>
      <c r="F213" s="1123">
        <v>0</v>
      </c>
      <c r="G213" s="1123">
        <v>0</v>
      </c>
      <c r="H213" s="1123">
        <v>0</v>
      </c>
      <c r="I213" s="1123">
        <v>0</v>
      </c>
      <c r="J213" s="1124">
        <v>0</v>
      </c>
      <c r="K213" s="1125">
        <f t="shared" si="13"/>
        <v>3</v>
      </c>
      <c r="L213" s="280"/>
    </row>
    <row r="214" spans="1:27" customFormat="1" ht="12.75" x14ac:dyDescent="0.2">
      <c r="A214" s="1120">
        <v>3</v>
      </c>
      <c r="B214" s="1121" t="s">
        <v>17</v>
      </c>
      <c r="C214" s="1122">
        <v>6</v>
      </c>
      <c r="D214" s="1123">
        <v>2</v>
      </c>
      <c r="E214" s="1123">
        <v>0</v>
      </c>
      <c r="F214" s="1123">
        <v>0</v>
      </c>
      <c r="G214" s="1123">
        <v>0</v>
      </c>
      <c r="H214" s="1123">
        <v>0</v>
      </c>
      <c r="I214" s="1123">
        <v>0</v>
      </c>
      <c r="J214" s="1124">
        <v>0</v>
      </c>
      <c r="K214" s="1125">
        <f t="shared" si="13"/>
        <v>8</v>
      </c>
      <c r="L214" s="280"/>
    </row>
    <row r="215" spans="1:27" customFormat="1" ht="12.75" x14ac:dyDescent="0.2">
      <c r="A215" s="1120">
        <v>4</v>
      </c>
      <c r="B215" s="1121" t="s">
        <v>18</v>
      </c>
      <c r="C215" s="1122">
        <v>3</v>
      </c>
      <c r="D215" s="1123">
        <v>0</v>
      </c>
      <c r="E215" s="1123">
        <v>0</v>
      </c>
      <c r="F215" s="1123">
        <v>0</v>
      </c>
      <c r="G215" s="1123">
        <v>0</v>
      </c>
      <c r="H215" s="1123">
        <v>0</v>
      </c>
      <c r="I215" s="1123">
        <v>0</v>
      </c>
      <c r="J215" s="1124">
        <v>0</v>
      </c>
      <c r="K215" s="1125">
        <f t="shared" si="13"/>
        <v>3</v>
      </c>
      <c r="L215" s="280"/>
    </row>
    <row r="216" spans="1:27" customFormat="1" ht="12.75" x14ac:dyDescent="0.2">
      <c r="A216" s="1120">
        <v>5</v>
      </c>
      <c r="B216" s="1121" t="s">
        <v>19</v>
      </c>
      <c r="C216" s="1122">
        <v>4</v>
      </c>
      <c r="D216" s="1123">
        <v>1</v>
      </c>
      <c r="E216" s="1123">
        <v>0</v>
      </c>
      <c r="F216" s="1123">
        <v>0</v>
      </c>
      <c r="G216" s="1123">
        <v>0</v>
      </c>
      <c r="H216" s="1123">
        <v>0</v>
      </c>
      <c r="I216" s="1123">
        <v>0</v>
      </c>
      <c r="J216" s="1124">
        <v>0</v>
      </c>
      <c r="K216" s="1125">
        <f t="shared" si="13"/>
        <v>5</v>
      </c>
      <c r="L216" s="280"/>
    </row>
    <row r="217" spans="1:27" customFormat="1" ht="12.75" x14ac:dyDescent="0.2">
      <c r="A217" s="1126">
        <v>6</v>
      </c>
      <c r="B217" s="1127" t="s">
        <v>20</v>
      </c>
      <c r="C217" s="1122">
        <v>6</v>
      </c>
      <c r="D217" s="1123">
        <v>4</v>
      </c>
      <c r="E217" s="1123">
        <v>0</v>
      </c>
      <c r="F217" s="1123">
        <v>0</v>
      </c>
      <c r="G217" s="1123">
        <v>0</v>
      </c>
      <c r="H217" s="1123">
        <v>0</v>
      </c>
      <c r="I217" s="1123">
        <v>0</v>
      </c>
      <c r="J217" s="1124">
        <v>0</v>
      </c>
      <c r="K217" s="1125">
        <f t="shared" si="13"/>
        <v>10</v>
      </c>
      <c r="L217" s="280"/>
    </row>
    <row r="218" spans="1:27" customFormat="1" ht="12.75" x14ac:dyDescent="0.2">
      <c r="A218" s="1126">
        <v>7</v>
      </c>
      <c r="B218" s="1127" t="s">
        <v>21</v>
      </c>
      <c r="C218" s="1122">
        <v>14</v>
      </c>
      <c r="D218" s="1123">
        <v>5</v>
      </c>
      <c r="E218" s="1123">
        <v>0</v>
      </c>
      <c r="F218" s="1123">
        <v>0</v>
      </c>
      <c r="G218" s="1123">
        <v>0</v>
      </c>
      <c r="H218" s="1123">
        <v>0</v>
      </c>
      <c r="I218" s="1123">
        <v>0</v>
      </c>
      <c r="J218" s="1124">
        <v>0</v>
      </c>
      <c r="K218" s="1125">
        <f t="shared" si="13"/>
        <v>19</v>
      </c>
      <c r="L218" s="280"/>
    </row>
    <row r="219" spans="1:27" customFormat="1" ht="12.75" x14ac:dyDescent="0.2">
      <c r="A219" s="1120">
        <v>8</v>
      </c>
      <c r="B219" s="1121" t="s">
        <v>22</v>
      </c>
      <c r="C219" s="1122">
        <v>6</v>
      </c>
      <c r="D219" s="1123">
        <v>3</v>
      </c>
      <c r="E219" s="1123">
        <v>0</v>
      </c>
      <c r="F219" s="1123">
        <v>0</v>
      </c>
      <c r="G219" s="1123">
        <v>0</v>
      </c>
      <c r="H219" s="1123">
        <v>0</v>
      </c>
      <c r="I219" s="1123">
        <v>0</v>
      </c>
      <c r="J219" s="1124">
        <v>0</v>
      </c>
      <c r="K219" s="1125">
        <f t="shared" si="13"/>
        <v>9</v>
      </c>
      <c r="L219" s="280"/>
    </row>
    <row r="220" spans="1:27" customFormat="1" ht="12.75" x14ac:dyDescent="0.2">
      <c r="A220" s="1120">
        <v>9</v>
      </c>
      <c r="B220" s="1121" t="s">
        <v>23</v>
      </c>
      <c r="C220" s="1122">
        <v>5</v>
      </c>
      <c r="D220" s="1123">
        <v>5</v>
      </c>
      <c r="E220" s="1123">
        <v>0</v>
      </c>
      <c r="F220" s="1123">
        <v>0</v>
      </c>
      <c r="G220" s="1123">
        <v>0</v>
      </c>
      <c r="H220" s="1123">
        <v>0</v>
      </c>
      <c r="I220" s="1123">
        <v>0</v>
      </c>
      <c r="J220" s="1124">
        <v>0</v>
      </c>
      <c r="K220" s="1125">
        <f t="shared" si="13"/>
        <v>10</v>
      </c>
      <c r="L220" s="280"/>
    </row>
    <row r="221" spans="1:27" customFormat="1" ht="12.75" x14ac:dyDescent="0.2">
      <c r="A221" s="1120">
        <v>10</v>
      </c>
      <c r="B221" s="1121" t="s">
        <v>24</v>
      </c>
      <c r="C221" s="1122">
        <v>3</v>
      </c>
      <c r="D221" s="1123">
        <v>2</v>
      </c>
      <c r="E221" s="1123">
        <v>0</v>
      </c>
      <c r="F221" s="1123">
        <v>0</v>
      </c>
      <c r="G221" s="1123">
        <v>0</v>
      </c>
      <c r="H221" s="1123">
        <v>0</v>
      </c>
      <c r="I221" s="1123">
        <v>0</v>
      </c>
      <c r="J221" s="1124">
        <v>0</v>
      </c>
      <c r="K221" s="1125">
        <f t="shared" si="13"/>
        <v>5</v>
      </c>
      <c r="L221" s="280"/>
    </row>
    <row r="222" spans="1:27" customFormat="1" ht="12.75" x14ac:dyDescent="0.2">
      <c r="A222" s="1126">
        <v>11</v>
      </c>
      <c r="B222" s="1127" t="s">
        <v>25</v>
      </c>
      <c r="C222" s="1122">
        <v>11</v>
      </c>
      <c r="D222" s="1123">
        <v>6</v>
      </c>
      <c r="E222" s="1123">
        <v>0</v>
      </c>
      <c r="F222" s="1123">
        <v>0</v>
      </c>
      <c r="G222" s="1123">
        <v>0</v>
      </c>
      <c r="H222" s="1123">
        <v>0</v>
      </c>
      <c r="I222" s="1123">
        <v>0</v>
      </c>
      <c r="J222" s="1124">
        <v>0</v>
      </c>
      <c r="K222" s="1125">
        <f t="shared" si="13"/>
        <v>17</v>
      </c>
      <c r="L222" s="280"/>
    </row>
    <row r="223" spans="1:27" customFormat="1" ht="12.75" x14ac:dyDescent="0.2">
      <c r="A223" s="1120">
        <v>12</v>
      </c>
      <c r="B223" s="1121" t="s">
        <v>26</v>
      </c>
      <c r="C223" s="1122">
        <v>20</v>
      </c>
      <c r="D223" s="1123">
        <v>7</v>
      </c>
      <c r="E223" s="1123">
        <v>1</v>
      </c>
      <c r="F223" s="1123">
        <v>0</v>
      </c>
      <c r="G223" s="1123">
        <v>0</v>
      </c>
      <c r="H223" s="1123">
        <v>0</v>
      </c>
      <c r="I223" s="1123">
        <v>0</v>
      </c>
      <c r="J223" s="1124">
        <v>0</v>
      </c>
      <c r="K223" s="1125">
        <f t="shared" si="13"/>
        <v>28</v>
      </c>
      <c r="L223" s="280"/>
    </row>
    <row r="224" spans="1:27" customFormat="1" ht="12.75" x14ac:dyDescent="0.2">
      <c r="A224" s="1120">
        <v>13</v>
      </c>
      <c r="B224" s="1121" t="s">
        <v>27</v>
      </c>
      <c r="C224" s="1122">
        <v>8</v>
      </c>
      <c r="D224" s="1123">
        <v>4</v>
      </c>
      <c r="E224" s="1123">
        <v>0</v>
      </c>
      <c r="F224" s="1123">
        <v>1</v>
      </c>
      <c r="G224" s="1123">
        <v>0</v>
      </c>
      <c r="H224" s="1123">
        <v>0</v>
      </c>
      <c r="I224" s="1123">
        <v>0</v>
      </c>
      <c r="J224" s="1124">
        <v>0</v>
      </c>
      <c r="K224" s="1125">
        <f t="shared" si="13"/>
        <v>13</v>
      </c>
      <c r="L224" s="280"/>
    </row>
    <row r="225" spans="1:13" customFormat="1" ht="12.75" x14ac:dyDescent="0.2">
      <c r="A225" s="1120">
        <v>14</v>
      </c>
      <c r="B225" s="1121" t="s">
        <v>28</v>
      </c>
      <c r="C225" s="1122">
        <v>2</v>
      </c>
      <c r="D225" s="1123">
        <v>6</v>
      </c>
      <c r="E225" s="1123">
        <v>1</v>
      </c>
      <c r="F225" s="1123">
        <v>0</v>
      </c>
      <c r="G225" s="1123">
        <v>0</v>
      </c>
      <c r="H225" s="1123">
        <v>0</v>
      </c>
      <c r="I225" s="1123">
        <v>0</v>
      </c>
      <c r="J225" s="1124">
        <v>0</v>
      </c>
      <c r="K225" s="1125">
        <f t="shared" si="13"/>
        <v>9</v>
      </c>
      <c r="L225" s="280"/>
    </row>
    <row r="226" spans="1:13" customFormat="1" ht="13.5" thickBot="1" x14ac:dyDescent="0.25">
      <c r="A226" s="1128">
        <v>15</v>
      </c>
      <c r="B226" s="1129" t="s">
        <v>29</v>
      </c>
      <c r="C226" s="1130">
        <v>16</v>
      </c>
      <c r="D226" s="1131">
        <v>7</v>
      </c>
      <c r="E226" s="1131">
        <v>0</v>
      </c>
      <c r="F226" s="1131">
        <v>0</v>
      </c>
      <c r="G226" s="1131">
        <v>0</v>
      </c>
      <c r="H226" s="1131">
        <v>0</v>
      </c>
      <c r="I226" s="1131">
        <v>0</v>
      </c>
      <c r="J226" s="1132">
        <v>0</v>
      </c>
      <c r="K226" s="1133">
        <f t="shared" si="13"/>
        <v>23</v>
      </c>
      <c r="L226" s="280"/>
    </row>
    <row r="227" spans="1:13" customFormat="1" ht="21.95" customHeight="1" x14ac:dyDescent="0.2">
      <c r="A227" s="1134"/>
      <c r="B227" s="1135" t="s">
        <v>481</v>
      </c>
      <c r="C227" s="1136">
        <f t="shared" ref="C227:K227" si="14">SUM(C212:C226)</f>
        <v>122</v>
      </c>
      <c r="D227" s="1137">
        <f t="shared" si="14"/>
        <v>53</v>
      </c>
      <c r="E227" s="1137">
        <f t="shared" si="14"/>
        <v>2</v>
      </c>
      <c r="F227" s="1137">
        <f t="shared" si="14"/>
        <v>1</v>
      </c>
      <c r="G227" s="1137">
        <f t="shared" si="14"/>
        <v>0</v>
      </c>
      <c r="H227" s="1137">
        <f t="shared" si="14"/>
        <v>0</v>
      </c>
      <c r="I227" s="1137">
        <f t="shared" si="14"/>
        <v>0</v>
      </c>
      <c r="J227" s="1138">
        <f t="shared" si="14"/>
        <v>0</v>
      </c>
      <c r="K227" s="1139">
        <f t="shared" si="14"/>
        <v>178</v>
      </c>
      <c r="L227" s="64"/>
    </row>
    <row r="228" spans="1:13" s="986" customFormat="1" ht="21.95" customHeight="1" x14ac:dyDescent="0.2">
      <c r="A228" s="1160"/>
      <c r="B228" s="1161" t="s">
        <v>476</v>
      </c>
      <c r="C228" s="1162">
        <v>113</v>
      </c>
      <c r="D228" s="1163">
        <v>53</v>
      </c>
      <c r="E228" s="1163">
        <v>6</v>
      </c>
      <c r="F228" s="1163">
        <v>1</v>
      </c>
      <c r="G228" s="1163">
        <v>0</v>
      </c>
      <c r="H228" s="1163">
        <v>0</v>
      </c>
      <c r="I228" s="1163">
        <v>0</v>
      </c>
      <c r="J228" s="1164">
        <v>0</v>
      </c>
      <c r="K228" s="1165">
        <v>173</v>
      </c>
      <c r="L228" s="280"/>
    </row>
    <row r="229" spans="1:13" s="778" customFormat="1" ht="21.95" customHeight="1" thickBot="1" x14ac:dyDescent="0.25">
      <c r="A229" s="1140"/>
      <c r="B229" s="1141" t="s">
        <v>446</v>
      </c>
      <c r="C229" s="1142">
        <v>108</v>
      </c>
      <c r="D229" s="1143">
        <v>52</v>
      </c>
      <c r="E229" s="1143">
        <v>2</v>
      </c>
      <c r="F229" s="1143">
        <v>1</v>
      </c>
      <c r="G229" s="1143">
        <v>0</v>
      </c>
      <c r="H229" s="1143">
        <v>0</v>
      </c>
      <c r="I229" s="1143">
        <v>0</v>
      </c>
      <c r="J229" s="1144">
        <v>0</v>
      </c>
      <c r="K229" s="1145">
        <v>163</v>
      </c>
      <c r="L229" s="280"/>
    </row>
    <row r="230" spans="1:13" s="160" customFormat="1" ht="21.95" customHeight="1" x14ac:dyDescent="0.2">
      <c r="A230" s="1146"/>
      <c r="B230" s="1147" t="s">
        <v>230</v>
      </c>
      <c r="C230" s="1166">
        <v>107</v>
      </c>
      <c r="D230" s="1149">
        <v>54</v>
      </c>
      <c r="E230" s="1149">
        <v>2</v>
      </c>
      <c r="F230" s="1149">
        <v>1</v>
      </c>
      <c r="G230" s="1149">
        <v>0</v>
      </c>
      <c r="H230" s="1149">
        <v>0</v>
      </c>
      <c r="I230" s="1149">
        <v>0</v>
      </c>
      <c r="J230" s="1150">
        <v>0</v>
      </c>
      <c r="K230" s="1151">
        <v>164</v>
      </c>
      <c r="L230" s="280"/>
    </row>
    <row r="231" spans="1:13" s="160" customFormat="1" ht="21.95" customHeight="1" x14ac:dyDescent="0.2">
      <c r="A231" s="1152"/>
      <c r="B231" s="1153" t="s">
        <v>209</v>
      </c>
      <c r="C231" s="1167">
        <v>100</v>
      </c>
      <c r="D231" s="1155">
        <v>56</v>
      </c>
      <c r="E231" s="1155">
        <v>3</v>
      </c>
      <c r="F231" s="1155">
        <v>0</v>
      </c>
      <c r="G231" s="1155">
        <v>0</v>
      </c>
      <c r="H231" s="1155">
        <v>0</v>
      </c>
      <c r="I231" s="1155">
        <v>0</v>
      </c>
      <c r="J231" s="1156">
        <v>0</v>
      </c>
      <c r="K231" s="1157">
        <v>159</v>
      </c>
      <c r="L231" s="280"/>
    </row>
    <row r="232" spans="1:13" s="160" customFormat="1" ht="21.95" customHeight="1" thickBot="1" x14ac:dyDescent="0.25">
      <c r="A232" s="1140"/>
      <c r="B232" s="1141" t="s">
        <v>179</v>
      </c>
      <c r="C232" s="1142">
        <v>103</v>
      </c>
      <c r="D232" s="1143">
        <v>51</v>
      </c>
      <c r="E232" s="1143">
        <v>3</v>
      </c>
      <c r="F232" s="1143">
        <v>0</v>
      </c>
      <c r="G232" s="1143">
        <v>0</v>
      </c>
      <c r="H232" s="1143">
        <v>0</v>
      </c>
      <c r="I232" s="1143">
        <v>0</v>
      </c>
      <c r="J232" s="1144">
        <v>0</v>
      </c>
      <c r="K232" s="1145">
        <v>157</v>
      </c>
      <c r="L232" s="280"/>
    </row>
    <row r="233" spans="1:13" s="160" customFormat="1" ht="21.95" customHeight="1" x14ac:dyDescent="0.2">
      <c r="A233" s="1146"/>
      <c r="B233" s="1147" t="s">
        <v>165</v>
      </c>
      <c r="C233" s="1166">
        <v>112</v>
      </c>
      <c r="D233" s="1149">
        <v>55</v>
      </c>
      <c r="E233" s="1149">
        <v>2</v>
      </c>
      <c r="F233" s="1149">
        <v>0</v>
      </c>
      <c r="G233" s="1149">
        <v>0</v>
      </c>
      <c r="H233" s="1149">
        <v>0</v>
      </c>
      <c r="I233" s="1149">
        <v>0</v>
      </c>
      <c r="J233" s="1150">
        <v>0</v>
      </c>
      <c r="K233" s="1151">
        <v>169</v>
      </c>
      <c r="L233" s="280"/>
    </row>
    <row r="234" spans="1:13" s="160" customFormat="1" ht="21.95" customHeight="1" x14ac:dyDescent="0.2">
      <c r="A234" s="1152"/>
      <c r="B234" s="1153" t="s">
        <v>163</v>
      </c>
      <c r="C234" s="1167">
        <v>114</v>
      </c>
      <c r="D234" s="1155">
        <v>57</v>
      </c>
      <c r="E234" s="1155">
        <v>2</v>
      </c>
      <c r="F234" s="1155">
        <v>0</v>
      </c>
      <c r="G234" s="1155">
        <v>0</v>
      </c>
      <c r="H234" s="1155">
        <v>0</v>
      </c>
      <c r="I234" s="1155">
        <v>0</v>
      </c>
      <c r="J234" s="1156">
        <v>0</v>
      </c>
      <c r="K234" s="1157">
        <v>173</v>
      </c>
      <c r="L234" s="280"/>
      <c r="M234" s="160" t="s">
        <v>166</v>
      </c>
    </row>
    <row r="235" spans="1:13" s="160" customFormat="1" ht="21.95" customHeight="1" thickBot="1" x14ac:dyDescent="0.25">
      <c r="A235" s="1140"/>
      <c r="B235" s="1141" t="s">
        <v>164</v>
      </c>
      <c r="C235" s="1142">
        <v>118</v>
      </c>
      <c r="D235" s="1143">
        <v>56</v>
      </c>
      <c r="E235" s="1143">
        <v>2</v>
      </c>
      <c r="F235" s="1143">
        <v>0</v>
      </c>
      <c r="G235" s="1143">
        <v>0</v>
      </c>
      <c r="H235" s="1143">
        <v>0</v>
      </c>
      <c r="I235" s="1143">
        <v>0</v>
      </c>
      <c r="J235" s="1144">
        <v>0</v>
      </c>
      <c r="K235" s="1145">
        <v>176</v>
      </c>
      <c r="L235" s="280"/>
    </row>
    <row r="236" spans="1:13" s="160" customFormat="1" ht="21.95" customHeight="1" thickBot="1" x14ac:dyDescent="0.25">
      <c r="A236" s="1140"/>
      <c r="B236" s="1141" t="s">
        <v>159</v>
      </c>
      <c r="C236" s="1142">
        <v>106</v>
      </c>
      <c r="D236" s="1143">
        <v>46</v>
      </c>
      <c r="E236" s="1143">
        <v>1</v>
      </c>
      <c r="F236" s="1143">
        <v>0</v>
      </c>
      <c r="G236" s="1143">
        <v>0</v>
      </c>
      <c r="H236" s="1143">
        <v>0</v>
      </c>
      <c r="I236" s="1143">
        <v>0</v>
      </c>
      <c r="J236" s="1144">
        <v>0</v>
      </c>
      <c r="K236" s="1145">
        <v>153</v>
      </c>
      <c r="L236" s="280"/>
    </row>
    <row r="237" spans="1:13" s="160" customFormat="1" ht="21.95" customHeight="1" x14ac:dyDescent="0.2">
      <c r="A237" s="1152"/>
      <c r="B237" s="1153" t="s">
        <v>153</v>
      </c>
      <c r="C237" s="1167">
        <v>107</v>
      </c>
      <c r="D237" s="1155">
        <v>38</v>
      </c>
      <c r="E237" s="1155">
        <v>1</v>
      </c>
      <c r="F237" s="1155">
        <v>0</v>
      </c>
      <c r="G237" s="1155">
        <v>0</v>
      </c>
      <c r="H237" s="1155">
        <v>0</v>
      </c>
      <c r="I237" s="1155">
        <v>0</v>
      </c>
      <c r="J237" s="1156">
        <v>0</v>
      </c>
      <c r="K237" s="1157">
        <v>146</v>
      </c>
      <c r="L237" s="280"/>
    </row>
    <row r="238" spans="1:13" s="160" customFormat="1" ht="21.95" customHeight="1" thickBot="1" x14ac:dyDescent="0.25">
      <c r="A238" s="1140"/>
      <c r="B238" s="1141" t="s">
        <v>30</v>
      </c>
      <c r="C238" s="1142">
        <v>100</v>
      </c>
      <c r="D238" s="1143">
        <v>40</v>
      </c>
      <c r="E238" s="1143">
        <v>1</v>
      </c>
      <c r="F238" s="1143">
        <v>0</v>
      </c>
      <c r="G238" s="1143">
        <v>0</v>
      </c>
      <c r="H238" s="1143">
        <v>0</v>
      </c>
      <c r="I238" s="1143">
        <v>0</v>
      </c>
      <c r="J238" s="1144">
        <v>0</v>
      </c>
      <c r="K238" s="1145">
        <v>141</v>
      </c>
      <c r="L238" s="280"/>
    </row>
    <row r="239" spans="1:13" customFormat="1" ht="12.75" x14ac:dyDescent="0.2">
      <c r="A239" s="2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</row>
    <row r="240" spans="1:13" customFormat="1" ht="12.75" x14ac:dyDescent="0.2">
      <c r="A240" s="5"/>
      <c r="B240" s="280"/>
      <c r="C240" s="280"/>
      <c r="D240" s="280"/>
      <c r="E240" s="280"/>
      <c r="F240" s="280"/>
      <c r="G240" s="280"/>
      <c r="H240" s="280"/>
      <c r="I240" s="280"/>
      <c r="J240" s="280"/>
      <c r="K240" s="280"/>
      <c r="L240" s="280"/>
    </row>
    <row r="241" spans="1:30" customFormat="1" ht="17.100000000000001" customHeight="1" thickBot="1" x14ac:dyDescent="0.25">
      <c r="A241" s="7" t="s">
        <v>550</v>
      </c>
      <c r="B241" s="399"/>
      <c r="C241" s="399"/>
      <c r="D241" s="399"/>
      <c r="E241" s="399"/>
      <c r="F241" s="399"/>
      <c r="G241" s="399"/>
      <c r="H241" s="399"/>
      <c r="I241" s="399"/>
      <c r="J241" s="399"/>
      <c r="K241" s="399"/>
      <c r="L241" s="399"/>
    </row>
    <row r="242" spans="1:30" customFormat="1" ht="13.5" thickBot="1" x14ac:dyDescent="0.25">
      <c r="A242" s="1102"/>
      <c r="B242" s="1103"/>
      <c r="C242" s="1628" t="s">
        <v>39</v>
      </c>
      <c r="D242" s="1629"/>
      <c r="E242" s="1629"/>
      <c r="F242" s="1629"/>
      <c r="G242" s="1629"/>
      <c r="H242" s="1629"/>
      <c r="I242" s="1629"/>
      <c r="J242" s="1629"/>
      <c r="K242" s="1629"/>
      <c r="L242" s="1630"/>
      <c r="M242" t="s">
        <v>234</v>
      </c>
    </row>
    <row r="243" spans="1:30" customFormat="1" ht="87.75" customHeight="1" thickBot="1" x14ac:dyDescent="0.25">
      <c r="A243" s="1104" t="s">
        <v>2</v>
      </c>
      <c r="B243" s="1105" t="s">
        <v>3</v>
      </c>
      <c r="C243" s="1106" t="s">
        <v>4</v>
      </c>
      <c r="D243" s="1107" t="s">
        <v>5</v>
      </c>
      <c r="E243" s="1108" t="s">
        <v>6</v>
      </c>
      <c r="F243" s="1109" t="s">
        <v>7</v>
      </c>
      <c r="G243" s="1110" t="s">
        <v>8</v>
      </c>
      <c r="H243" s="1108" t="s">
        <v>9</v>
      </c>
      <c r="I243" s="1111" t="s">
        <v>10</v>
      </c>
      <c r="J243" s="1112" t="s">
        <v>11</v>
      </c>
      <c r="K243" s="1113" t="s">
        <v>12</v>
      </c>
      <c r="L243" s="1106" t="s">
        <v>40</v>
      </c>
      <c r="M243" s="56" t="s">
        <v>233</v>
      </c>
    </row>
    <row r="244" spans="1:30" customFormat="1" ht="13.5" thickBot="1" x14ac:dyDescent="0.25">
      <c r="A244" s="1114">
        <v>1</v>
      </c>
      <c r="B244" s="1115" t="s">
        <v>15</v>
      </c>
      <c r="C244" s="1116">
        <v>0</v>
      </c>
      <c r="D244" s="1117">
        <v>1</v>
      </c>
      <c r="E244" s="1117">
        <v>8</v>
      </c>
      <c r="F244" s="1117">
        <v>6</v>
      </c>
      <c r="G244" s="1117">
        <v>3</v>
      </c>
      <c r="H244" s="1117">
        <v>4</v>
      </c>
      <c r="I244" s="1117">
        <v>6</v>
      </c>
      <c r="J244" s="1118">
        <v>5</v>
      </c>
      <c r="K244" s="1168">
        <f t="shared" ref="K244:K258" si="15">SUM(C244:J244)</f>
        <v>33</v>
      </c>
      <c r="L244" s="1169">
        <f t="shared" ref="L244:L259" si="16">K244/K18</f>
        <v>0.14864864864864866</v>
      </c>
      <c r="M244" s="57">
        <f t="shared" ref="M244:M259" si="17">K244/K115</f>
        <v>0.19298245614035087</v>
      </c>
      <c r="P244" s="916"/>
      <c r="Q244" s="915"/>
      <c r="R244" s="916"/>
      <c r="S244" s="916"/>
      <c r="T244" s="916"/>
      <c r="U244" s="915"/>
      <c r="V244" s="916"/>
      <c r="W244" s="915"/>
      <c r="X244" s="915"/>
      <c r="Y244" s="916"/>
      <c r="Z244" s="916"/>
      <c r="AA244" s="916"/>
      <c r="AB244" s="916"/>
      <c r="AC244" s="916"/>
      <c r="AD244" s="916"/>
    </row>
    <row r="245" spans="1:30" customFormat="1" ht="12.75" x14ac:dyDescent="0.2">
      <c r="A245" s="1120">
        <v>2</v>
      </c>
      <c r="B245" s="1121" t="s">
        <v>16</v>
      </c>
      <c r="C245" s="1122">
        <v>0</v>
      </c>
      <c r="D245" s="1123">
        <v>0</v>
      </c>
      <c r="E245" s="1123">
        <v>4</v>
      </c>
      <c r="F245" s="1123">
        <v>3</v>
      </c>
      <c r="G245" s="1123">
        <v>2</v>
      </c>
      <c r="H245" s="1123">
        <v>3</v>
      </c>
      <c r="I245" s="1123">
        <v>3</v>
      </c>
      <c r="J245" s="1124">
        <v>7</v>
      </c>
      <c r="K245" s="1170">
        <f t="shared" si="15"/>
        <v>22</v>
      </c>
      <c r="L245" s="1171">
        <f t="shared" si="16"/>
        <v>8.0882352941176475E-2</v>
      </c>
      <c r="M245" s="57">
        <f t="shared" si="17"/>
        <v>9.2436974789915971E-2</v>
      </c>
    </row>
    <row r="246" spans="1:30" customFormat="1" ht="12.75" x14ac:dyDescent="0.2">
      <c r="A246" s="1120">
        <v>3</v>
      </c>
      <c r="B246" s="1121" t="s">
        <v>17</v>
      </c>
      <c r="C246" s="1122">
        <v>0</v>
      </c>
      <c r="D246" s="1123">
        <v>0</v>
      </c>
      <c r="E246" s="1123">
        <v>8</v>
      </c>
      <c r="F246" s="1123">
        <v>6</v>
      </c>
      <c r="G246" s="1123">
        <v>6</v>
      </c>
      <c r="H246" s="1123">
        <v>3</v>
      </c>
      <c r="I246" s="1123">
        <v>4</v>
      </c>
      <c r="J246" s="1124">
        <v>8</v>
      </c>
      <c r="K246" s="1170">
        <f t="shared" si="15"/>
        <v>35</v>
      </c>
      <c r="L246" s="1171">
        <f t="shared" si="16"/>
        <v>0.13461538461538461</v>
      </c>
      <c r="M246" s="58">
        <f t="shared" si="17"/>
        <v>0.16203703703703703</v>
      </c>
    </row>
    <row r="247" spans="1:30" customFormat="1" ht="12.75" x14ac:dyDescent="0.2">
      <c r="A247" s="1120">
        <v>4</v>
      </c>
      <c r="B247" s="1121" t="s">
        <v>18</v>
      </c>
      <c r="C247" s="1122">
        <v>0</v>
      </c>
      <c r="D247" s="1123">
        <v>0</v>
      </c>
      <c r="E247" s="1123">
        <v>0</v>
      </c>
      <c r="F247" s="1123">
        <v>0</v>
      </c>
      <c r="G247" s="1123">
        <v>0</v>
      </c>
      <c r="H247" s="1123">
        <v>0</v>
      </c>
      <c r="I247" s="1123">
        <v>1</v>
      </c>
      <c r="J247" s="1124">
        <v>3</v>
      </c>
      <c r="K247" s="1170">
        <f t="shared" si="15"/>
        <v>4</v>
      </c>
      <c r="L247" s="1171">
        <f t="shared" si="16"/>
        <v>2.8985507246376812E-2</v>
      </c>
      <c r="M247" s="58">
        <f t="shared" si="17"/>
        <v>3.669724770642202E-2</v>
      </c>
    </row>
    <row r="248" spans="1:30" customFormat="1" ht="12.75" x14ac:dyDescent="0.2">
      <c r="A248" s="1120">
        <v>5</v>
      </c>
      <c r="B248" s="1121" t="s">
        <v>19</v>
      </c>
      <c r="C248" s="1122">
        <v>0</v>
      </c>
      <c r="D248" s="1123">
        <v>1</v>
      </c>
      <c r="E248" s="1123">
        <v>4</v>
      </c>
      <c r="F248" s="1123">
        <v>6</v>
      </c>
      <c r="G248" s="1123">
        <v>7</v>
      </c>
      <c r="H248" s="1123">
        <v>9</v>
      </c>
      <c r="I248" s="1123">
        <v>8</v>
      </c>
      <c r="J248" s="1124">
        <v>12</v>
      </c>
      <c r="K248" s="1170">
        <f t="shared" si="15"/>
        <v>47</v>
      </c>
      <c r="L248" s="1171">
        <f t="shared" si="16"/>
        <v>9.3439363817097415E-2</v>
      </c>
      <c r="M248" s="58">
        <f t="shared" si="17"/>
        <v>9.9365750528541227E-2</v>
      </c>
    </row>
    <row r="249" spans="1:30" customFormat="1" ht="12.75" x14ac:dyDescent="0.2">
      <c r="A249" s="1126">
        <v>6</v>
      </c>
      <c r="B249" s="1127" t="s">
        <v>20</v>
      </c>
      <c r="C249" s="1122">
        <v>0</v>
      </c>
      <c r="D249" s="1123">
        <v>0</v>
      </c>
      <c r="E249" s="1123">
        <v>2</v>
      </c>
      <c r="F249" s="1123">
        <v>4</v>
      </c>
      <c r="G249" s="1123">
        <v>2</v>
      </c>
      <c r="H249" s="1123">
        <v>5</v>
      </c>
      <c r="I249" s="1123">
        <v>10</v>
      </c>
      <c r="J249" s="1124">
        <v>4</v>
      </c>
      <c r="K249" s="1170">
        <f t="shared" si="15"/>
        <v>27</v>
      </c>
      <c r="L249" s="1171">
        <f t="shared" si="16"/>
        <v>8.0597014925373134E-2</v>
      </c>
      <c r="M249" s="58">
        <f t="shared" si="17"/>
        <v>8.7662337662337664E-2</v>
      </c>
    </row>
    <row r="250" spans="1:30" customFormat="1" ht="12.75" x14ac:dyDescent="0.2">
      <c r="A250" s="1126">
        <v>7</v>
      </c>
      <c r="B250" s="1127" t="s">
        <v>21</v>
      </c>
      <c r="C250" s="1122">
        <v>0</v>
      </c>
      <c r="D250" s="1123">
        <v>1</v>
      </c>
      <c r="E250" s="1123">
        <v>2</v>
      </c>
      <c r="F250" s="1123">
        <v>4</v>
      </c>
      <c r="G250" s="1123">
        <v>2</v>
      </c>
      <c r="H250" s="1123">
        <v>8</v>
      </c>
      <c r="I250" s="1123">
        <v>6</v>
      </c>
      <c r="J250" s="1124">
        <v>12</v>
      </c>
      <c r="K250" s="1170">
        <f t="shared" si="15"/>
        <v>35</v>
      </c>
      <c r="L250" s="1171">
        <f t="shared" si="16"/>
        <v>8.7064676616915429E-2</v>
      </c>
      <c r="M250" s="58">
        <f t="shared" si="17"/>
        <v>9.668508287292818E-2</v>
      </c>
    </row>
    <row r="251" spans="1:30" customFormat="1" ht="12.75" x14ac:dyDescent="0.2">
      <c r="A251" s="1120">
        <v>8</v>
      </c>
      <c r="B251" s="1121" t="s">
        <v>22</v>
      </c>
      <c r="C251" s="1122">
        <v>0</v>
      </c>
      <c r="D251" s="1123">
        <v>2</v>
      </c>
      <c r="E251" s="1123">
        <v>9</v>
      </c>
      <c r="F251" s="1123">
        <v>3</v>
      </c>
      <c r="G251" s="1123">
        <v>6</v>
      </c>
      <c r="H251" s="1123">
        <v>8</v>
      </c>
      <c r="I251" s="1123">
        <v>9</v>
      </c>
      <c r="J251" s="1124">
        <v>9</v>
      </c>
      <c r="K251" s="1170">
        <f t="shared" si="15"/>
        <v>46</v>
      </c>
      <c r="L251" s="1171">
        <f t="shared" si="16"/>
        <v>0.11616161616161616</v>
      </c>
      <c r="M251" s="58">
        <f t="shared" si="17"/>
        <v>0.12137203166226913</v>
      </c>
    </row>
    <row r="252" spans="1:30" customFormat="1" ht="12.75" x14ac:dyDescent="0.2">
      <c r="A252" s="1120">
        <v>9</v>
      </c>
      <c r="B252" s="1121" t="s">
        <v>23</v>
      </c>
      <c r="C252" s="1122">
        <v>1</v>
      </c>
      <c r="D252" s="1123">
        <v>1</v>
      </c>
      <c r="E252" s="1123">
        <v>3</v>
      </c>
      <c r="F252" s="1123">
        <v>2</v>
      </c>
      <c r="G252" s="1123">
        <v>2</v>
      </c>
      <c r="H252" s="1123">
        <v>9</v>
      </c>
      <c r="I252" s="1123">
        <v>14</v>
      </c>
      <c r="J252" s="1124">
        <v>13</v>
      </c>
      <c r="K252" s="1170">
        <f t="shared" si="15"/>
        <v>45</v>
      </c>
      <c r="L252" s="1171">
        <f t="shared" si="16"/>
        <v>0.18072289156626506</v>
      </c>
      <c r="M252" s="58">
        <f t="shared" si="17"/>
        <v>0.19313304721030042</v>
      </c>
    </row>
    <row r="253" spans="1:30" customFormat="1" ht="12.75" x14ac:dyDescent="0.2">
      <c r="A253" s="1120">
        <v>10</v>
      </c>
      <c r="B253" s="1121" t="s">
        <v>24</v>
      </c>
      <c r="C253" s="1122">
        <v>0</v>
      </c>
      <c r="D253" s="1123">
        <v>0</v>
      </c>
      <c r="E253" s="1123">
        <v>2</v>
      </c>
      <c r="F253" s="1123">
        <v>5</v>
      </c>
      <c r="G253" s="1123">
        <v>3</v>
      </c>
      <c r="H253" s="1123">
        <v>4</v>
      </c>
      <c r="I253" s="1123">
        <v>7</v>
      </c>
      <c r="J253" s="1124">
        <v>6</v>
      </c>
      <c r="K253" s="1170">
        <f t="shared" si="15"/>
        <v>27</v>
      </c>
      <c r="L253" s="1171">
        <f t="shared" si="16"/>
        <v>0.10465116279069768</v>
      </c>
      <c r="M253" s="58">
        <f t="shared" si="17"/>
        <v>0.11587982832618025</v>
      </c>
    </row>
    <row r="254" spans="1:30" customFormat="1" ht="12.75" x14ac:dyDescent="0.2">
      <c r="A254" s="1126">
        <v>11</v>
      </c>
      <c r="B254" s="1127" t="s">
        <v>25</v>
      </c>
      <c r="C254" s="1122">
        <v>0</v>
      </c>
      <c r="D254" s="1123">
        <v>0</v>
      </c>
      <c r="E254" s="1123">
        <v>4</v>
      </c>
      <c r="F254" s="1123">
        <v>5</v>
      </c>
      <c r="G254" s="1123">
        <v>5</v>
      </c>
      <c r="H254" s="1123">
        <v>1</v>
      </c>
      <c r="I254" s="1123">
        <v>7</v>
      </c>
      <c r="J254" s="1124">
        <v>4</v>
      </c>
      <c r="K254" s="1170">
        <f t="shared" si="15"/>
        <v>26</v>
      </c>
      <c r="L254" s="1171">
        <f t="shared" si="16"/>
        <v>0.11818181818181818</v>
      </c>
      <c r="M254" s="58">
        <f t="shared" si="17"/>
        <v>0.13612565445026178</v>
      </c>
    </row>
    <row r="255" spans="1:30" customFormat="1" ht="12.75" x14ac:dyDescent="0.2">
      <c r="A255" s="1120">
        <v>12</v>
      </c>
      <c r="B255" s="1121" t="s">
        <v>26</v>
      </c>
      <c r="C255" s="1122">
        <v>0</v>
      </c>
      <c r="D255" s="1123">
        <v>2</v>
      </c>
      <c r="E255" s="1123">
        <v>6</v>
      </c>
      <c r="F255" s="1123">
        <v>5</v>
      </c>
      <c r="G255" s="1123">
        <v>8</v>
      </c>
      <c r="H255" s="1123">
        <v>16</v>
      </c>
      <c r="I255" s="1123">
        <v>10</v>
      </c>
      <c r="J255" s="1124">
        <v>10</v>
      </c>
      <c r="K255" s="1170">
        <f t="shared" si="15"/>
        <v>57</v>
      </c>
      <c r="L255" s="1171">
        <f t="shared" si="16"/>
        <v>0.12391304347826088</v>
      </c>
      <c r="M255" s="58">
        <f t="shared" si="17"/>
        <v>0.14321608040201006</v>
      </c>
    </row>
    <row r="256" spans="1:30" customFormat="1" ht="12.75" x14ac:dyDescent="0.2">
      <c r="A256" s="1120">
        <v>13</v>
      </c>
      <c r="B256" s="1121" t="s">
        <v>27</v>
      </c>
      <c r="C256" s="1122">
        <v>0</v>
      </c>
      <c r="D256" s="1123">
        <v>0</v>
      </c>
      <c r="E256" s="1123">
        <v>4</v>
      </c>
      <c r="F256" s="1123">
        <v>5</v>
      </c>
      <c r="G256" s="1123">
        <v>9</v>
      </c>
      <c r="H256" s="1123">
        <v>14</v>
      </c>
      <c r="I256" s="1123">
        <v>20</v>
      </c>
      <c r="J256" s="1124">
        <v>16</v>
      </c>
      <c r="K256" s="1170">
        <f t="shared" si="15"/>
        <v>68</v>
      </c>
      <c r="L256" s="1171">
        <f t="shared" si="16"/>
        <v>0.11584327086882454</v>
      </c>
      <c r="M256" s="58">
        <f t="shared" si="17"/>
        <v>0.12523020257826889</v>
      </c>
    </row>
    <row r="257" spans="1:13" customFormat="1" ht="12.75" x14ac:dyDescent="0.2">
      <c r="A257" s="1120">
        <v>14</v>
      </c>
      <c r="B257" s="1121" t="s">
        <v>28</v>
      </c>
      <c r="C257" s="1122">
        <v>0</v>
      </c>
      <c r="D257" s="1123">
        <v>0</v>
      </c>
      <c r="E257" s="1123">
        <v>2</v>
      </c>
      <c r="F257" s="1123">
        <v>7</v>
      </c>
      <c r="G257" s="1123">
        <v>8</v>
      </c>
      <c r="H257" s="1123">
        <v>11</v>
      </c>
      <c r="I257" s="1123">
        <v>15</v>
      </c>
      <c r="J257" s="1124">
        <v>14</v>
      </c>
      <c r="K257" s="1170">
        <f t="shared" si="15"/>
        <v>57</v>
      </c>
      <c r="L257" s="1171">
        <f t="shared" si="16"/>
        <v>9.6446700507614211E-2</v>
      </c>
      <c r="M257" s="58">
        <f t="shared" si="17"/>
        <v>0.10307414104882459</v>
      </c>
    </row>
    <row r="258" spans="1:13" customFormat="1" ht="13.5" customHeight="1" thickBot="1" x14ac:dyDescent="0.25">
      <c r="A258" s="1128">
        <v>15</v>
      </c>
      <c r="B258" s="1129" t="s">
        <v>29</v>
      </c>
      <c r="C258" s="1130">
        <v>0</v>
      </c>
      <c r="D258" s="1131">
        <v>1</v>
      </c>
      <c r="E258" s="1131">
        <v>5</v>
      </c>
      <c r="F258" s="1131">
        <v>1</v>
      </c>
      <c r="G258" s="1131">
        <v>3</v>
      </c>
      <c r="H258" s="1131">
        <v>6</v>
      </c>
      <c r="I258" s="1131">
        <v>3</v>
      </c>
      <c r="J258" s="1132">
        <v>1</v>
      </c>
      <c r="K258" s="1172">
        <f t="shared" si="15"/>
        <v>20</v>
      </c>
      <c r="L258" s="1173">
        <f t="shared" si="16"/>
        <v>0.13793103448275862</v>
      </c>
      <c r="M258" s="59">
        <f t="shared" si="17"/>
        <v>0.18181818181818182</v>
      </c>
    </row>
    <row r="259" spans="1:13" customFormat="1" ht="15.75" customHeight="1" x14ac:dyDescent="0.2">
      <c r="A259" s="1134"/>
      <c r="B259" s="1135" t="s">
        <v>481</v>
      </c>
      <c r="C259" s="1136">
        <f t="shared" ref="C259:K259" si="18">SUM(C244:C258)</f>
        <v>1</v>
      </c>
      <c r="D259" s="1137">
        <f t="shared" si="18"/>
        <v>9</v>
      </c>
      <c r="E259" s="1137">
        <f t="shared" si="18"/>
        <v>63</v>
      </c>
      <c r="F259" s="1137">
        <f t="shared" si="18"/>
        <v>62</v>
      </c>
      <c r="G259" s="1137">
        <f t="shared" si="18"/>
        <v>66</v>
      </c>
      <c r="H259" s="1137">
        <f t="shared" si="18"/>
        <v>101</v>
      </c>
      <c r="I259" s="1137">
        <f t="shared" si="18"/>
        <v>123</v>
      </c>
      <c r="J259" s="1137">
        <f t="shared" si="18"/>
        <v>124</v>
      </c>
      <c r="K259" s="1138">
        <f t="shared" si="18"/>
        <v>549</v>
      </c>
      <c r="L259" s="1174">
        <f t="shared" si="16"/>
        <v>0.10897181421198888</v>
      </c>
      <c r="M259" s="904">
        <f t="shared" si="17"/>
        <v>0.12154084569404472</v>
      </c>
    </row>
    <row r="260" spans="1:13" s="986" customFormat="1" ht="15.75" customHeight="1" x14ac:dyDescent="0.2">
      <c r="A260" s="1160"/>
      <c r="B260" s="1161" t="s">
        <v>476</v>
      </c>
      <c r="C260" s="1162">
        <v>0</v>
      </c>
      <c r="D260" s="1163">
        <v>13</v>
      </c>
      <c r="E260" s="1163">
        <v>43</v>
      </c>
      <c r="F260" s="1163">
        <v>80</v>
      </c>
      <c r="G260" s="1163">
        <v>49</v>
      </c>
      <c r="H260" s="1163">
        <v>106</v>
      </c>
      <c r="I260" s="1163">
        <v>113</v>
      </c>
      <c r="J260" s="1163">
        <v>118</v>
      </c>
      <c r="K260" s="1164">
        <v>522</v>
      </c>
      <c r="L260" s="1175">
        <v>0.10415003990422984</v>
      </c>
      <c r="M260" s="1066">
        <v>0.1159484673478454</v>
      </c>
    </row>
    <row r="261" spans="1:13" s="778" customFormat="1" ht="15.75" customHeight="1" thickBot="1" x14ac:dyDescent="0.25">
      <c r="A261" s="1140"/>
      <c r="B261" s="1141" t="s">
        <v>446</v>
      </c>
      <c r="C261" s="1142">
        <v>0</v>
      </c>
      <c r="D261" s="1143">
        <v>16</v>
      </c>
      <c r="E261" s="1143">
        <v>70</v>
      </c>
      <c r="F261" s="1143">
        <v>64</v>
      </c>
      <c r="G261" s="1143">
        <v>49</v>
      </c>
      <c r="H261" s="1143">
        <v>91</v>
      </c>
      <c r="I261" s="1143">
        <v>109</v>
      </c>
      <c r="J261" s="1143">
        <v>137</v>
      </c>
      <c r="K261" s="1144">
        <v>536</v>
      </c>
      <c r="L261" s="1176">
        <v>0.1062017039825639</v>
      </c>
      <c r="M261" s="903">
        <v>0.11800968736239542</v>
      </c>
    </row>
    <row r="262" spans="1:13" s="160" customFormat="1" ht="15.75" customHeight="1" x14ac:dyDescent="0.2">
      <c r="A262" s="1146"/>
      <c r="B262" s="1147" t="s">
        <v>230</v>
      </c>
      <c r="C262" s="1166">
        <v>0</v>
      </c>
      <c r="D262" s="1149">
        <v>9</v>
      </c>
      <c r="E262" s="1149">
        <v>56</v>
      </c>
      <c r="F262" s="1149">
        <v>78</v>
      </c>
      <c r="G262" s="1149">
        <v>64</v>
      </c>
      <c r="H262" s="1149">
        <v>106</v>
      </c>
      <c r="I262" s="1149">
        <v>131</v>
      </c>
      <c r="J262" s="1149">
        <v>109</v>
      </c>
      <c r="K262" s="1150">
        <v>553</v>
      </c>
      <c r="L262" s="1177">
        <v>0.10902996845425868</v>
      </c>
      <c r="M262" s="721">
        <v>0.1213784021071115</v>
      </c>
    </row>
    <row r="263" spans="1:13" s="160" customFormat="1" ht="15.75" customHeight="1" x14ac:dyDescent="0.2">
      <c r="A263" s="1152"/>
      <c r="B263" s="1153" t="s">
        <v>209</v>
      </c>
      <c r="C263" s="1167">
        <v>0</v>
      </c>
      <c r="D263" s="1155">
        <v>11</v>
      </c>
      <c r="E263" s="1155">
        <v>50</v>
      </c>
      <c r="F263" s="1155">
        <v>69</v>
      </c>
      <c r="G263" s="1155">
        <v>53</v>
      </c>
      <c r="H263" s="1155">
        <v>115</v>
      </c>
      <c r="I263" s="1155">
        <v>134</v>
      </c>
      <c r="J263" s="1155">
        <v>112</v>
      </c>
      <c r="K263" s="1156">
        <v>544</v>
      </c>
      <c r="L263" s="1178">
        <v>0.10712879086254432</v>
      </c>
    </row>
    <row r="264" spans="1:13" s="160" customFormat="1" ht="15.75" customHeight="1" thickBot="1" x14ac:dyDescent="0.25">
      <c r="A264" s="1140"/>
      <c r="B264" s="1141" t="s">
        <v>179</v>
      </c>
      <c r="C264" s="1142">
        <v>0</v>
      </c>
      <c r="D264" s="1143">
        <v>14</v>
      </c>
      <c r="E264" s="1143">
        <v>63</v>
      </c>
      <c r="F264" s="1143">
        <v>67</v>
      </c>
      <c r="G264" s="1143">
        <v>65</v>
      </c>
      <c r="H264" s="1143">
        <v>116</v>
      </c>
      <c r="I264" s="1143">
        <v>145</v>
      </c>
      <c r="J264" s="1143">
        <v>126</v>
      </c>
      <c r="K264" s="1144">
        <v>596</v>
      </c>
      <c r="L264" s="1176">
        <v>0.11677115987460815</v>
      </c>
    </row>
    <row r="265" spans="1:13" s="160" customFormat="1" ht="15.75" customHeight="1" x14ac:dyDescent="0.2">
      <c r="A265" s="1146"/>
      <c r="B265" s="1147" t="s">
        <v>165</v>
      </c>
      <c r="C265" s="1166">
        <v>0</v>
      </c>
      <c r="D265" s="1149">
        <v>6</v>
      </c>
      <c r="E265" s="1149">
        <v>67</v>
      </c>
      <c r="F265" s="1149">
        <v>76</v>
      </c>
      <c r="G265" s="1149">
        <v>69</v>
      </c>
      <c r="H265" s="1149">
        <v>123</v>
      </c>
      <c r="I265" s="1149">
        <v>145</v>
      </c>
      <c r="J265" s="1149">
        <v>154</v>
      </c>
      <c r="K265" s="1150">
        <v>640</v>
      </c>
      <c r="L265" s="1177">
        <v>0.12539184952978055</v>
      </c>
    </row>
    <row r="266" spans="1:13" s="160" customFormat="1" ht="15" customHeight="1" x14ac:dyDescent="0.2">
      <c r="A266" s="1152"/>
      <c r="B266" s="1153" t="s">
        <v>163</v>
      </c>
      <c r="C266" s="1167">
        <v>5</v>
      </c>
      <c r="D266" s="1155">
        <v>17</v>
      </c>
      <c r="E266" s="1155">
        <v>56</v>
      </c>
      <c r="F266" s="1155">
        <v>62</v>
      </c>
      <c r="G266" s="1155">
        <v>61</v>
      </c>
      <c r="H266" s="1155">
        <v>110</v>
      </c>
      <c r="I266" s="1155">
        <v>166</v>
      </c>
      <c r="J266" s="1155">
        <v>131</v>
      </c>
      <c r="K266" s="1156">
        <v>608</v>
      </c>
      <c r="L266" s="1178">
        <v>0.11870363139398672</v>
      </c>
    </row>
    <row r="267" spans="1:13" s="160" customFormat="1" ht="15" customHeight="1" thickBot="1" x14ac:dyDescent="0.25">
      <c r="A267" s="1140"/>
      <c r="B267" s="1141" t="s">
        <v>164</v>
      </c>
      <c r="C267" s="1142">
        <v>4</v>
      </c>
      <c r="D267" s="1143">
        <v>10</v>
      </c>
      <c r="E267" s="1143">
        <v>52</v>
      </c>
      <c r="F267" s="1143">
        <v>71</v>
      </c>
      <c r="G267" s="1143">
        <v>85</v>
      </c>
      <c r="H267" s="1143">
        <v>133</v>
      </c>
      <c r="I267" s="1143">
        <v>160</v>
      </c>
      <c r="J267" s="1143">
        <v>128</v>
      </c>
      <c r="K267" s="1144">
        <v>643</v>
      </c>
      <c r="L267" s="1176">
        <v>0.12517033287911233</v>
      </c>
    </row>
    <row r="268" spans="1:13" s="160" customFormat="1" ht="15" customHeight="1" thickBot="1" x14ac:dyDescent="0.25">
      <c r="A268" s="1140"/>
      <c r="B268" s="1141" t="s">
        <v>159</v>
      </c>
      <c r="C268" s="1142">
        <v>0</v>
      </c>
      <c r="D268" s="1143">
        <v>14</v>
      </c>
      <c r="E268" s="1143">
        <v>52</v>
      </c>
      <c r="F268" s="1143">
        <v>63</v>
      </c>
      <c r="G268" s="1143">
        <v>59</v>
      </c>
      <c r="H268" s="1143">
        <v>123</v>
      </c>
      <c r="I268" s="1143">
        <v>125</v>
      </c>
      <c r="J268" s="1143">
        <v>144</v>
      </c>
      <c r="K268" s="1144">
        <v>580</v>
      </c>
      <c r="L268" s="1176">
        <v>0.11455658700375272</v>
      </c>
    </row>
    <row r="269" spans="1:13" s="160" customFormat="1" ht="15" customHeight="1" x14ac:dyDescent="0.2">
      <c r="A269" s="1152"/>
      <c r="B269" s="1153" t="s">
        <v>153</v>
      </c>
      <c r="C269" s="1167">
        <v>5</v>
      </c>
      <c r="D269" s="1155">
        <v>10</v>
      </c>
      <c r="E269" s="1155">
        <v>47</v>
      </c>
      <c r="F269" s="1155">
        <v>55</v>
      </c>
      <c r="G269" s="1155">
        <v>74</v>
      </c>
      <c r="H269" s="1155">
        <v>98</v>
      </c>
      <c r="I269" s="1155">
        <v>148</v>
      </c>
      <c r="J269" s="1155">
        <v>146</v>
      </c>
      <c r="K269" s="1156">
        <v>583</v>
      </c>
      <c r="L269" s="1178">
        <v>0.11422413793103449</v>
      </c>
    </row>
    <row r="270" spans="1:13" s="160" customFormat="1" ht="15" customHeight="1" thickBot="1" x14ac:dyDescent="0.25">
      <c r="A270" s="1140"/>
      <c r="B270" s="1141" t="s">
        <v>30</v>
      </c>
      <c r="C270" s="1142">
        <v>6</v>
      </c>
      <c r="D270" s="1143">
        <v>6</v>
      </c>
      <c r="E270" s="1143">
        <v>45</v>
      </c>
      <c r="F270" s="1143">
        <v>50</v>
      </c>
      <c r="G270" s="1143">
        <v>78</v>
      </c>
      <c r="H270" s="1143">
        <v>102</v>
      </c>
      <c r="I270" s="1143">
        <v>131</v>
      </c>
      <c r="J270" s="1143">
        <v>130</v>
      </c>
      <c r="K270" s="1144">
        <v>548</v>
      </c>
      <c r="L270" s="1176">
        <v>0.10766208251473477</v>
      </c>
    </row>
    <row r="271" spans="1:13" x14ac:dyDescent="0.2">
      <c r="A271" s="1179"/>
      <c r="B271" s="105"/>
      <c r="C271" s="105"/>
      <c r="D271" s="105"/>
      <c r="E271" s="105"/>
      <c r="F271" s="105"/>
      <c r="G271" s="105"/>
      <c r="H271" s="105"/>
      <c r="I271" s="105"/>
      <c r="J271" s="105"/>
      <c r="K271" s="105"/>
      <c r="L271" s="105"/>
    </row>
    <row r="272" spans="1:13" customFormat="1" ht="12.75" x14ac:dyDescent="0.2">
      <c r="A272" s="5"/>
      <c r="B272" s="280"/>
      <c r="C272" s="280"/>
      <c r="D272" s="280"/>
      <c r="E272" s="280"/>
      <c r="F272" s="280"/>
      <c r="G272" s="280"/>
      <c r="H272" s="280"/>
      <c r="I272" s="280"/>
      <c r="J272" s="280"/>
      <c r="K272" s="280"/>
      <c r="L272" s="280"/>
    </row>
    <row r="273" spans="1:28" customFormat="1" ht="12.75" x14ac:dyDescent="0.2">
      <c r="A273" s="54"/>
      <c r="B273" s="1070"/>
      <c r="C273" s="64"/>
      <c r="D273" s="64"/>
      <c r="E273" s="64"/>
      <c r="F273" s="64"/>
      <c r="G273" s="64"/>
      <c r="H273" s="64"/>
      <c r="I273" s="64"/>
      <c r="J273" s="64"/>
      <c r="K273" s="64"/>
      <c r="L273" s="64"/>
    </row>
    <row r="274" spans="1:28" customFormat="1" ht="12.75" x14ac:dyDescent="0.2">
      <c r="A274" s="54"/>
      <c r="B274" s="1070"/>
      <c r="C274" s="64"/>
      <c r="D274" s="64"/>
      <c r="E274" s="64"/>
      <c r="F274" s="64"/>
      <c r="G274" s="64"/>
      <c r="H274" s="64"/>
      <c r="I274" s="64"/>
      <c r="J274" s="64"/>
      <c r="K274" s="64"/>
      <c r="L274" s="64"/>
    </row>
    <row r="275" spans="1:28" customFormat="1" ht="17.100000000000001" customHeight="1" thickBot="1" x14ac:dyDescent="0.25">
      <c r="A275" s="7" t="s">
        <v>551</v>
      </c>
      <c r="B275" s="399"/>
      <c r="C275" s="399"/>
      <c r="D275" s="399"/>
      <c r="E275" s="399"/>
      <c r="F275" s="399"/>
      <c r="G275" s="399"/>
      <c r="H275" s="399"/>
      <c r="I275" s="399"/>
      <c r="J275" s="399"/>
      <c r="K275" s="399"/>
      <c r="L275" s="399"/>
    </row>
    <row r="276" spans="1:28" customFormat="1" ht="13.5" thickBot="1" x14ac:dyDescent="0.25">
      <c r="A276" s="9"/>
      <c r="B276" s="1103"/>
      <c r="C276" s="1628" t="s">
        <v>41</v>
      </c>
      <c r="D276" s="1629"/>
      <c r="E276" s="1629"/>
      <c r="F276" s="1629"/>
      <c r="G276" s="1629"/>
      <c r="H276" s="1629"/>
      <c r="I276" s="1629"/>
      <c r="J276" s="1629"/>
      <c r="K276" s="1629"/>
      <c r="L276" s="1630"/>
    </row>
    <row r="277" spans="1:28" customFormat="1" ht="84.75" thickBot="1" x14ac:dyDescent="0.25">
      <c r="A277" s="13" t="s">
        <v>2</v>
      </c>
      <c r="B277" s="1105" t="s">
        <v>3</v>
      </c>
      <c r="C277" s="1106" t="s">
        <v>4</v>
      </c>
      <c r="D277" s="1107" t="s">
        <v>5</v>
      </c>
      <c r="E277" s="1108" t="s">
        <v>6</v>
      </c>
      <c r="F277" s="1109" t="s">
        <v>7</v>
      </c>
      <c r="G277" s="1110" t="s">
        <v>8</v>
      </c>
      <c r="H277" s="1108" t="s">
        <v>9</v>
      </c>
      <c r="I277" s="1111" t="s">
        <v>10</v>
      </c>
      <c r="J277" s="1112" t="s">
        <v>11</v>
      </c>
      <c r="K277" s="1106" t="s">
        <v>12</v>
      </c>
      <c r="L277" s="1106" t="s">
        <v>42</v>
      </c>
      <c r="N277" s="1180" t="s">
        <v>166</v>
      </c>
    </row>
    <row r="278" spans="1:28" customFormat="1" ht="12.75" x14ac:dyDescent="0.2">
      <c r="A278" s="19">
        <v>1</v>
      </c>
      <c r="B278" s="1115" t="s">
        <v>15</v>
      </c>
      <c r="C278" s="1116">
        <v>0</v>
      </c>
      <c r="D278" s="1117">
        <v>0</v>
      </c>
      <c r="E278" s="1117">
        <v>1</v>
      </c>
      <c r="F278" s="1117">
        <v>3</v>
      </c>
      <c r="G278" s="1117">
        <v>2</v>
      </c>
      <c r="H278" s="1117">
        <v>4</v>
      </c>
      <c r="I278" s="1117">
        <v>5</v>
      </c>
      <c r="J278" s="1118">
        <v>8</v>
      </c>
      <c r="K278" s="1181">
        <f t="shared" ref="K278:K292" si="19">SUM(C278:J278)</f>
        <v>23</v>
      </c>
      <c r="L278" s="1182">
        <f t="shared" ref="L278:L293" si="20">K278/K18</f>
        <v>0.1036036036036036</v>
      </c>
    </row>
    <row r="279" spans="1:28" customFormat="1" ht="12.75" x14ac:dyDescent="0.2">
      <c r="A279" s="26">
        <v>2</v>
      </c>
      <c r="B279" s="1121" t="s">
        <v>16</v>
      </c>
      <c r="C279" s="1122">
        <v>0</v>
      </c>
      <c r="D279" s="1123">
        <v>0</v>
      </c>
      <c r="E279" s="1123">
        <v>2</v>
      </c>
      <c r="F279" s="1123">
        <v>12</v>
      </c>
      <c r="G279" s="1123">
        <v>3</v>
      </c>
      <c r="H279" s="1123">
        <v>13</v>
      </c>
      <c r="I279" s="1123">
        <v>6</v>
      </c>
      <c r="J279" s="1124">
        <v>13</v>
      </c>
      <c r="K279" s="1183">
        <f t="shared" si="19"/>
        <v>49</v>
      </c>
      <c r="L279" s="1184">
        <f t="shared" si="20"/>
        <v>0.18014705882352941</v>
      </c>
    </row>
    <row r="280" spans="1:28" customFormat="1" ht="12.75" x14ac:dyDescent="0.2">
      <c r="A280" s="26">
        <v>3</v>
      </c>
      <c r="B280" s="1121" t="s">
        <v>17</v>
      </c>
      <c r="C280" s="1122">
        <v>0</v>
      </c>
      <c r="D280" s="1123">
        <v>0</v>
      </c>
      <c r="E280" s="1123">
        <v>2</v>
      </c>
      <c r="F280" s="1123">
        <v>3</v>
      </c>
      <c r="G280" s="1123">
        <v>3</v>
      </c>
      <c r="H280" s="1123">
        <v>6</v>
      </c>
      <c r="I280" s="1123">
        <v>9</v>
      </c>
      <c r="J280" s="1124">
        <v>10</v>
      </c>
      <c r="K280" s="1183">
        <f t="shared" si="19"/>
        <v>33</v>
      </c>
      <c r="L280" s="1184">
        <f t="shared" si="20"/>
        <v>0.12692307692307692</v>
      </c>
      <c r="N280" t="s">
        <v>166</v>
      </c>
    </row>
    <row r="281" spans="1:28" customFormat="1" ht="12.75" x14ac:dyDescent="0.2">
      <c r="A281" s="26">
        <v>4</v>
      </c>
      <c r="B281" s="1121" t="s">
        <v>18</v>
      </c>
      <c r="C281" s="1122">
        <v>0</v>
      </c>
      <c r="D281" s="1123">
        <v>0</v>
      </c>
      <c r="E281" s="1123">
        <v>3</v>
      </c>
      <c r="F281" s="1123">
        <v>1</v>
      </c>
      <c r="G281" s="1123">
        <v>1</v>
      </c>
      <c r="H281" s="1123">
        <v>8</v>
      </c>
      <c r="I281" s="1123">
        <v>4</v>
      </c>
      <c r="J281" s="1124">
        <v>9</v>
      </c>
      <c r="K281" s="1183">
        <f t="shared" si="19"/>
        <v>26</v>
      </c>
      <c r="L281" s="1184">
        <f t="shared" si="20"/>
        <v>0.18840579710144928</v>
      </c>
    </row>
    <row r="282" spans="1:28" customFormat="1" ht="12.75" x14ac:dyDescent="0.2">
      <c r="A282" s="26">
        <v>5</v>
      </c>
      <c r="B282" s="1121" t="s">
        <v>19</v>
      </c>
      <c r="C282" s="1122">
        <v>0</v>
      </c>
      <c r="D282" s="1123">
        <v>0</v>
      </c>
      <c r="E282" s="1123">
        <v>4</v>
      </c>
      <c r="F282" s="1123">
        <v>7</v>
      </c>
      <c r="G282" s="1123">
        <v>15</v>
      </c>
      <c r="H282" s="1123">
        <v>15</v>
      </c>
      <c r="I282" s="1123">
        <v>20</v>
      </c>
      <c r="J282" s="1124">
        <v>20</v>
      </c>
      <c r="K282" s="1183">
        <f t="shared" si="19"/>
        <v>81</v>
      </c>
      <c r="L282" s="1184">
        <f t="shared" si="20"/>
        <v>0.1610337972166998</v>
      </c>
    </row>
    <row r="283" spans="1:28" customFormat="1" ht="12.75" x14ac:dyDescent="0.2">
      <c r="A283" s="32">
        <v>6</v>
      </c>
      <c r="B283" s="1127" t="s">
        <v>20</v>
      </c>
      <c r="C283" s="1122">
        <v>0</v>
      </c>
      <c r="D283" s="1123">
        <v>1</v>
      </c>
      <c r="E283" s="1123">
        <v>2</v>
      </c>
      <c r="F283" s="1123">
        <v>7</v>
      </c>
      <c r="G283" s="1123">
        <v>5</v>
      </c>
      <c r="H283" s="1123">
        <v>12</v>
      </c>
      <c r="I283" s="1123">
        <v>11</v>
      </c>
      <c r="J283" s="1124">
        <v>16</v>
      </c>
      <c r="K283" s="1183">
        <f t="shared" si="19"/>
        <v>54</v>
      </c>
      <c r="L283" s="1184">
        <f t="shared" si="20"/>
        <v>0.16119402985074627</v>
      </c>
      <c r="N283" s="918"/>
      <c r="O283" s="917"/>
      <c r="P283" s="918"/>
      <c r="Q283" s="918"/>
      <c r="R283" s="918"/>
      <c r="S283" s="917"/>
      <c r="T283" s="918"/>
      <c r="U283" s="917"/>
      <c r="V283" s="917"/>
      <c r="W283" s="918"/>
      <c r="X283" s="918"/>
      <c r="Y283" s="918"/>
      <c r="Z283" s="918"/>
      <c r="AA283" s="918"/>
      <c r="AB283" s="918"/>
    </row>
    <row r="284" spans="1:28" customFormat="1" ht="12.75" x14ac:dyDescent="0.2">
      <c r="A284" s="32">
        <v>7</v>
      </c>
      <c r="B284" s="1127" t="s">
        <v>21</v>
      </c>
      <c r="C284" s="1122">
        <v>0</v>
      </c>
      <c r="D284" s="1123">
        <v>0</v>
      </c>
      <c r="E284" s="1123">
        <v>1</v>
      </c>
      <c r="F284" s="1123">
        <v>6</v>
      </c>
      <c r="G284" s="1123">
        <v>9</v>
      </c>
      <c r="H284" s="1123">
        <v>10</v>
      </c>
      <c r="I284" s="1123">
        <v>12</v>
      </c>
      <c r="J284" s="1124">
        <v>30</v>
      </c>
      <c r="K284" s="1183">
        <f t="shared" si="19"/>
        <v>68</v>
      </c>
      <c r="L284" s="1184">
        <f t="shared" si="20"/>
        <v>0.1691542288557214</v>
      </c>
      <c r="N284" t="s">
        <v>166</v>
      </c>
    </row>
    <row r="285" spans="1:28" customFormat="1" ht="12.75" x14ac:dyDescent="0.2">
      <c r="A285" s="26">
        <v>8</v>
      </c>
      <c r="B285" s="1121" t="s">
        <v>22</v>
      </c>
      <c r="C285" s="1122">
        <v>0</v>
      </c>
      <c r="D285" s="1123">
        <v>0</v>
      </c>
      <c r="E285" s="1123">
        <v>1</v>
      </c>
      <c r="F285" s="1123">
        <v>11</v>
      </c>
      <c r="G285" s="1123">
        <v>16</v>
      </c>
      <c r="H285" s="1123">
        <v>16</v>
      </c>
      <c r="I285" s="1123">
        <v>19</v>
      </c>
      <c r="J285" s="1124">
        <v>16</v>
      </c>
      <c r="K285" s="1183">
        <f t="shared" si="19"/>
        <v>79</v>
      </c>
      <c r="L285" s="1184">
        <f t="shared" si="20"/>
        <v>0.1994949494949495</v>
      </c>
    </row>
    <row r="286" spans="1:28" customFormat="1" ht="12.75" x14ac:dyDescent="0.2">
      <c r="A286" s="26">
        <v>9</v>
      </c>
      <c r="B286" s="1121" t="s">
        <v>23</v>
      </c>
      <c r="C286" s="1122">
        <v>0</v>
      </c>
      <c r="D286" s="1123">
        <v>1</v>
      </c>
      <c r="E286" s="1123">
        <v>0</v>
      </c>
      <c r="F286" s="1123">
        <v>2</v>
      </c>
      <c r="G286" s="1123">
        <v>7</v>
      </c>
      <c r="H286" s="1123">
        <v>5</v>
      </c>
      <c r="I286" s="1123">
        <v>18</v>
      </c>
      <c r="J286" s="1124">
        <v>18</v>
      </c>
      <c r="K286" s="1183">
        <f t="shared" si="19"/>
        <v>51</v>
      </c>
      <c r="L286" s="1184">
        <f t="shared" si="20"/>
        <v>0.20481927710843373</v>
      </c>
    </row>
    <row r="287" spans="1:28" customFormat="1" ht="12.75" x14ac:dyDescent="0.2">
      <c r="A287" s="26">
        <v>10</v>
      </c>
      <c r="B287" s="1121" t="s">
        <v>24</v>
      </c>
      <c r="C287" s="1122">
        <v>0</v>
      </c>
      <c r="D287" s="1123">
        <v>0</v>
      </c>
      <c r="E287" s="1123">
        <v>2</v>
      </c>
      <c r="F287" s="1123">
        <v>6</v>
      </c>
      <c r="G287" s="1123">
        <v>9</v>
      </c>
      <c r="H287" s="1123">
        <v>12</v>
      </c>
      <c r="I287" s="1123">
        <v>15</v>
      </c>
      <c r="J287" s="1124">
        <v>16</v>
      </c>
      <c r="K287" s="1183">
        <f t="shared" si="19"/>
        <v>60</v>
      </c>
      <c r="L287" s="1184">
        <f t="shared" si="20"/>
        <v>0.23255813953488372</v>
      </c>
      <c r="Q287" t="s">
        <v>166</v>
      </c>
    </row>
    <row r="288" spans="1:28" customFormat="1" ht="12.75" x14ac:dyDescent="0.2">
      <c r="A288" s="32">
        <v>11</v>
      </c>
      <c r="B288" s="1127" t="s">
        <v>25</v>
      </c>
      <c r="C288" s="1122">
        <v>0</v>
      </c>
      <c r="D288" s="1123">
        <v>0</v>
      </c>
      <c r="E288" s="1123">
        <v>1</v>
      </c>
      <c r="F288" s="1123">
        <v>4</v>
      </c>
      <c r="G288" s="1123">
        <v>9</v>
      </c>
      <c r="H288" s="1123">
        <v>4</v>
      </c>
      <c r="I288" s="1123">
        <v>7</v>
      </c>
      <c r="J288" s="1124">
        <v>5</v>
      </c>
      <c r="K288" s="1183">
        <f t="shared" si="19"/>
        <v>30</v>
      </c>
      <c r="L288" s="1184">
        <f t="shared" si="20"/>
        <v>0.13636363636363635</v>
      </c>
    </row>
    <row r="289" spans="1:12" customFormat="1" ht="12.75" x14ac:dyDescent="0.2">
      <c r="A289" s="26">
        <v>12</v>
      </c>
      <c r="B289" s="1121" t="s">
        <v>26</v>
      </c>
      <c r="C289" s="1122">
        <v>0</v>
      </c>
      <c r="D289" s="1123">
        <v>0</v>
      </c>
      <c r="E289" s="1123">
        <v>1</v>
      </c>
      <c r="F289" s="1123">
        <v>5</v>
      </c>
      <c r="G289" s="1123">
        <v>6</v>
      </c>
      <c r="H289" s="1123">
        <v>18</v>
      </c>
      <c r="I289" s="1123">
        <v>19</v>
      </c>
      <c r="J289" s="1124">
        <v>19</v>
      </c>
      <c r="K289" s="1183">
        <f t="shared" si="19"/>
        <v>68</v>
      </c>
      <c r="L289" s="1184">
        <f t="shared" si="20"/>
        <v>0.14782608695652175</v>
      </c>
    </row>
    <row r="290" spans="1:12" customFormat="1" ht="12.75" x14ac:dyDescent="0.2">
      <c r="A290" s="26">
        <v>13</v>
      </c>
      <c r="B290" s="1121" t="s">
        <v>27</v>
      </c>
      <c r="C290" s="1122">
        <v>0</v>
      </c>
      <c r="D290" s="1123">
        <v>0</v>
      </c>
      <c r="E290" s="1123">
        <v>2</v>
      </c>
      <c r="F290" s="1123">
        <v>9</v>
      </c>
      <c r="G290" s="1123">
        <v>11</v>
      </c>
      <c r="H290" s="1123">
        <v>26</v>
      </c>
      <c r="I290" s="1123">
        <v>32</v>
      </c>
      <c r="J290" s="1124">
        <v>16</v>
      </c>
      <c r="K290" s="1183">
        <f t="shared" si="19"/>
        <v>96</v>
      </c>
      <c r="L290" s="1184">
        <f t="shared" si="20"/>
        <v>0.1635434412265758</v>
      </c>
    </row>
    <row r="291" spans="1:12" customFormat="1" ht="12.75" x14ac:dyDescent="0.2">
      <c r="A291" s="26">
        <v>14</v>
      </c>
      <c r="B291" s="1121" t="s">
        <v>28</v>
      </c>
      <c r="C291" s="1122">
        <v>0</v>
      </c>
      <c r="D291" s="1123">
        <v>0</v>
      </c>
      <c r="E291" s="1123">
        <v>3</v>
      </c>
      <c r="F291" s="1123">
        <v>4</v>
      </c>
      <c r="G291" s="1123">
        <v>7</v>
      </c>
      <c r="H291" s="1123">
        <v>17</v>
      </c>
      <c r="I291" s="1123">
        <v>29</v>
      </c>
      <c r="J291" s="1124">
        <v>18</v>
      </c>
      <c r="K291" s="1183">
        <f t="shared" si="19"/>
        <v>78</v>
      </c>
      <c r="L291" s="1184">
        <f t="shared" si="20"/>
        <v>0.13197969543147209</v>
      </c>
    </row>
    <row r="292" spans="1:12" customFormat="1" ht="15.75" customHeight="1" thickBot="1" x14ac:dyDescent="0.25">
      <c r="A292" s="34">
        <v>15</v>
      </c>
      <c r="B292" s="1129" t="s">
        <v>29</v>
      </c>
      <c r="C292" s="1130">
        <v>0</v>
      </c>
      <c r="D292" s="1131">
        <v>0</v>
      </c>
      <c r="E292" s="1131">
        <v>3</v>
      </c>
      <c r="F292" s="1131">
        <v>2</v>
      </c>
      <c r="G292" s="1131">
        <v>3</v>
      </c>
      <c r="H292" s="1131">
        <v>6</v>
      </c>
      <c r="I292" s="1131">
        <v>3</v>
      </c>
      <c r="J292" s="1132">
        <v>4</v>
      </c>
      <c r="K292" s="1185">
        <f t="shared" si="19"/>
        <v>21</v>
      </c>
      <c r="L292" s="1186">
        <f t="shared" si="20"/>
        <v>0.14482758620689656</v>
      </c>
    </row>
    <row r="293" spans="1:12" customFormat="1" ht="15" customHeight="1" x14ac:dyDescent="0.2">
      <c r="A293" s="114"/>
      <c r="B293" s="1135" t="s">
        <v>481</v>
      </c>
      <c r="C293" s="1136">
        <f t="shared" ref="C293:K293" si="21">SUM(C278:C292)</f>
        <v>0</v>
      </c>
      <c r="D293" s="1137">
        <f t="shared" si="21"/>
        <v>2</v>
      </c>
      <c r="E293" s="1137">
        <f t="shared" si="21"/>
        <v>28</v>
      </c>
      <c r="F293" s="1137">
        <f t="shared" si="21"/>
        <v>82</v>
      </c>
      <c r="G293" s="1137">
        <f t="shared" si="21"/>
        <v>106</v>
      </c>
      <c r="H293" s="1137">
        <f t="shared" si="21"/>
        <v>172</v>
      </c>
      <c r="I293" s="1137">
        <f t="shared" si="21"/>
        <v>209</v>
      </c>
      <c r="J293" s="1137">
        <f t="shared" si="21"/>
        <v>218</v>
      </c>
      <c r="K293" s="1138">
        <f t="shared" si="21"/>
        <v>817</v>
      </c>
      <c r="L293" s="1174">
        <f t="shared" si="20"/>
        <v>0.16216752679634774</v>
      </c>
    </row>
    <row r="294" spans="1:12" s="986" customFormat="1" ht="15" customHeight="1" x14ac:dyDescent="0.2">
      <c r="A294" s="1065"/>
      <c r="B294" s="1161" t="s">
        <v>476</v>
      </c>
      <c r="C294" s="1162">
        <v>0</v>
      </c>
      <c r="D294" s="1163">
        <v>1</v>
      </c>
      <c r="E294" s="1163">
        <v>26</v>
      </c>
      <c r="F294" s="1163">
        <v>69</v>
      </c>
      <c r="G294" s="1163">
        <v>108</v>
      </c>
      <c r="H294" s="1163">
        <v>175</v>
      </c>
      <c r="I294" s="1163">
        <v>202</v>
      </c>
      <c r="J294" s="1163">
        <v>220</v>
      </c>
      <c r="K294" s="1164">
        <v>801</v>
      </c>
      <c r="L294" s="1175">
        <v>0.15981644054269753</v>
      </c>
    </row>
    <row r="295" spans="1:12" s="778" customFormat="1" ht="15" customHeight="1" thickBot="1" x14ac:dyDescent="0.25">
      <c r="A295" s="138"/>
      <c r="B295" s="1141" t="s">
        <v>446</v>
      </c>
      <c r="C295" s="1142">
        <v>0</v>
      </c>
      <c r="D295" s="1143">
        <v>1</v>
      </c>
      <c r="E295" s="1143">
        <v>26</v>
      </c>
      <c r="F295" s="1143">
        <v>77</v>
      </c>
      <c r="G295" s="1143">
        <v>109</v>
      </c>
      <c r="H295" s="1143">
        <v>173</v>
      </c>
      <c r="I295" s="1143">
        <v>216</v>
      </c>
      <c r="J295" s="1143">
        <v>216</v>
      </c>
      <c r="K295" s="1144">
        <v>818</v>
      </c>
      <c r="L295" s="1176">
        <v>0.16207648107786804</v>
      </c>
    </row>
    <row r="296" spans="1:12" s="160" customFormat="1" ht="15" customHeight="1" x14ac:dyDescent="0.2">
      <c r="A296" s="137"/>
      <c r="B296" s="1147" t="s">
        <v>230</v>
      </c>
      <c r="C296" s="1166">
        <v>0</v>
      </c>
      <c r="D296" s="1149">
        <v>2</v>
      </c>
      <c r="E296" s="1149">
        <v>26</v>
      </c>
      <c r="F296" s="1149">
        <v>76</v>
      </c>
      <c r="G296" s="1149">
        <v>109</v>
      </c>
      <c r="H296" s="1149">
        <v>177</v>
      </c>
      <c r="I296" s="1149">
        <v>229</v>
      </c>
      <c r="J296" s="1149">
        <v>226</v>
      </c>
      <c r="K296" s="1150">
        <v>845</v>
      </c>
      <c r="L296" s="1177">
        <v>0.16660094637223974</v>
      </c>
    </row>
    <row r="297" spans="1:12" s="160" customFormat="1" ht="15" customHeight="1" x14ac:dyDescent="0.2">
      <c r="A297" s="194"/>
      <c r="B297" s="1153" t="s">
        <v>209</v>
      </c>
      <c r="C297" s="1167">
        <v>0</v>
      </c>
      <c r="D297" s="1155">
        <v>2</v>
      </c>
      <c r="E297" s="1155">
        <v>24</v>
      </c>
      <c r="F297" s="1155">
        <v>73</v>
      </c>
      <c r="G297" s="1155">
        <v>107</v>
      </c>
      <c r="H297" s="1155">
        <v>182</v>
      </c>
      <c r="I297" s="1155">
        <v>236</v>
      </c>
      <c r="J297" s="1155">
        <v>221</v>
      </c>
      <c r="K297" s="1156">
        <v>845</v>
      </c>
      <c r="L297" s="1178">
        <v>0.1664040961008271</v>
      </c>
    </row>
    <row r="298" spans="1:12" s="160" customFormat="1" ht="15" customHeight="1" thickBot="1" x14ac:dyDescent="0.25">
      <c r="A298" s="138"/>
      <c r="B298" s="1141" t="s">
        <v>179</v>
      </c>
      <c r="C298" s="1142">
        <v>0</v>
      </c>
      <c r="D298" s="1143">
        <v>2</v>
      </c>
      <c r="E298" s="1143">
        <v>21</v>
      </c>
      <c r="F298" s="1143">
        <v>79</v>
      </c>
      <c r="G298" s="1143">
        <v>98</v>
      </c>
      <c r="H298" s="1143">
        <v>183</v>
      </c>
      <c r="I298" s="1143">
        <v>238</v>
      </c>
      <c r="J298" s="1143">
        <v>220</v>
      </c>
      <c r="K298" s="1144">
        <v>841</v>
      </c>
      <c r="L298" s="1176">
        <v>0.16477272727272727</v>
      </c>
    </row>
    <row r="299" spans="1:12" s="160" customFormat="1" ht="15" customHeight="1" x14ac:dyDescent="0.2">
      <c r="A299" s="137"/>
      <c r="B299" s="1147" t="s">
        <v>165</v>
      </c>
      <c r="C299" s="1166">
        <v>0</v>
      </c>
      <c r="D299" s="1149">
        <v>2</v>
      </c>
      <c r="E299" s="1149">
        <v>22</v>
      </c>
      <c r="F299" s="1149">
        <v>71</v>
      </c>
      <c r="G299" s="1149">
        <v>103</v>
      </c>
      <c r="H299" s="1149">
        <v>188</v>
      </c>
      <c r="I299" s="1149">
        <v>238</v>
      </c>
      <c r="J299" s="1149">
        <v>233</v>
      </c>
      <c r="K299" s="1150">
        <v>857</v>
      </c>
      <c r="L299" s="1177">
        <v>0.1679075235109718</v>
      </c>
    </row>
    <row r="300" spans="1:12" s="160" customFormat="1" ht="15.75" customHeight="1" x14ac:dyDescent="0.2">
      <c r="A300" s="194"/>
      <c r="B300" s="1153" t="s">
        <v>163</v>
      </c>
      <c r="C300" s="1167">
        <v>0</v>
      </c>
      <c r="D300" s="1155">
        <v>1</v>
      </c>
      <c r="E300" s="1155">
        <v>26</v>
      </c>
      <c r="F300" s="1155">
        <v>75</v>
      </c>
      <c r="G300" s="1155">
        <v>114</v>
      </c>
      <c r="H300" s="1155">
        <v>188</v>
      </c>
      <c r="I300" s="1155">
        <v>241</v>
      </c>
      <c r="J300" s="1155">
        <v>225</v>
      </c>
      <c r="K300" s="1156">
        <v>870</v>
      </c>
      <c r="L300" s="1178">
        <v>0.16985552518547442</v>
      </c>
    </row>
    <row r="301" spans="1:12" s="160" customFormat="1" ht="15.75" customHeight="1" thickBot="1" x14ac:dyDescent="0.25">
      <c r="A301" s="138"/>
      <c r="B301" s="1141" t="s">
        <v>164</v>
      </c>
      <c r="C301" s="1142">
        <v>0</v>
      </c>
      <c r="D301" s="1143">
        <v>2</v>
      </c>
      <c r="E301" s="1143">
        <v>26</v>
      </c>
      <c r="F301" s="1143">
        <v>70</v>
      </c>
      <c r="G301" s="1143">
        <v>117</v>
      </c>
      <c r="H301" s="1143">
        <v>178</v>
      </c>
      <c r="I301" s="1143">
        <v>240</v>
      </c>
      <c r="J301" s="1143">
        <v>228</v>
      </c>
      <c r="K301" s="1144">
        <v>861</v>
      </c>
      <c r="L301" s="1176">
        <v>0.16809839906286606</v>
      </c>
    </row>
    <row r="302" spans="1:12" s="160" customFormat="1" ht="15.75" customHeight="1" x14ac:dyDescent="0.2">
      <c r="A302" s="194"/>
      <c r="B302" s="1153" t="s">
        <v>159</v>
      </c>
      <c r="C302" s="1167">
        <v>0</v>
      </c>
      <c r="D302" s="1155">
        <v>1</v>
      </c>
      <c r="E302" s="1155">
        <v>22</v>
      </c>
      <c r="F302" s="1155">
        <v>65</v>
      </c>
      <c r="G302" s="1155">
        <v>116</v>
      </c>
      <c r="H302" s="1155">
        <v>177</v>
      </c>
      <c r="I302" s="1155">
        <v>249</v>
      </c>
      <c r="J302" s="1155">
        <v>234</v>
      </c>
      <c r="K302" s="1156">
        <v>864</v>
      </c>
      <c r="L302" s="1178">
        <v>0.17064981236421095</v>
      </c>
    </row>
    <row r="303" spans="1:12" s="160" customFormat="1" ht="15.75" customHeight="1" thickBot="1" x14ac:dyDescent="0.25">
      <c r="A303" s="138"/>
      <c r="B303" s="1141" t="s">
        <v>153</v>
      </c>
      <c r="C303" s="1142">
        <v>0</v>
      </c>
      <c r="D303" s="1143">
        <v>2</v>
      </c>
      <c r="E303" s="1143">
        <v>29</v>
      </c>
      <c r="F303" s="1143">
        <v>61</v>
      </c>
      <c r="G303" s="1143">
        <v>101</v>
      </c>
      <c r="H303" s="1143">
        <v>188</v>
      </c>
      <c r="I303" s="1143">
        <v>261</v>
      </c>
      <c r="J303" s="1143">
        <v>228</v>
      </c>
      <c r="K303" s="1144">
        <v>870</v>
      </c>
      <c r="L303" s="1176">
        <v>0.17045454545454544</v>
      </c>
    </row>
    <row r="304" spans="1:12" s="160" customFormat="1" ht="15.75" customHeight="1" thickBot="1" x14ac:dyDescent="0.25">
      <c r="A304" s="138"/>
      <c r="B304" s="1141" t="s">
        <v>30</v>
      </c>
      <c r="C304" s="1142">
        <v>0</v>
      </c>
      <c r="D304" s="1143">
        <v>2</v>
      </c>
      <c r="E304" s="1143">
        <v>31</v>
      </c>
      <c r="F304" s="1143">
        <v>57</v>
      </c>
      <c r="G304" s="1143">
        <v>108</v>
      </c>
      <c r="H304" s="1143">
        <v>197</v>
      </c>
      <c r="I304" s="1143">
        <v>264</v>
      </c>
      <c r="J304" s="1143">
        <v>228</v>
      </c>
      <c r="K304" s="1144">
        <v>887</v>
      </c>
      <c r="L304" s="1176">
        <v>0.17426326129666012</v>
      </c>
    </row>
    <row r="305" spans="2:12" x14ac:dyDescent="0.2">
      <c r="B305" s="105"/>
      <c r="C305" s="105"/>
      <c r="D305" s="105"/>
      <c r="E305" s="105"/>
      <c r="F305" s="105"/>
      <c r="G305" s="105"/>
      <c r="H305" s="105"/>
      <c r="I305" s="105"/>
      <c r="J305" s="105"/>
      <c r="K305" s="105"/>
      <c r="L305" s="105"/>
    </row>
  </sheetData>
  <mergeCells count="10">
    <mergeCell ref="C16:K16"/>
    <mergeCell ref="L16:L17"/>
    <mergeCell ref="C242:L242"/>
    <mergeCell ref="C276:L276"/>
    <mergeCell ref="C48:K48"/>
    <mergeCell ref="C80:K80"/>
    <mergeCell ref="C113:K113"/>
    <mergeCell ref="C145:K145"/>
    <mergeCell ref="C178:K178"/>
    <mergeCell ref="C210:K210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>
    <pageSetUpPr fitToPage="1"/>
  </sheetPr>
  <dimension ref="A1:AC46"/>
  <sheetViews>
    <sheetView showGridLines="0" topLeftCell="A5" workbookViewId="0">
      <selection activeCell="K34" sqref="K34"/>
    </sheetView>
  </sheetViews>
  <sheetFormatPr baseColWidth="10" defaultRowHeight="12.75" x14ac:dyDescent="0.2"/>
  <cols>
    <col min="1" max="1" width="7" style="160" customWidth="1"/>
    <col min="2" max="2" width="21.140625" style="160" customWidth="1"/>
    <col min="3" max="3" width="11.42578125" style="160" customWidth="1"/>
    <col min="4" max="16384" width="11.42578125" style="160"/>
  </cols>
  <sheetData>
    <row r="1" spans="1:29" x14ac:dyDescent="0.2">
      <c r="A1" s="454"/>
      <c r="B1" s="455"/>
    </row>
    <row r="2" spans="1:29" x14ac:dyDescent="0.2">
      <c r="A2" s="456" t="s">
        <v>0</v>
      </c>
    </row>
    <row r="3" spans="1:29" x14ac:dyDescent="0.2">
      <c r="A3" s="486"/>
    </row>
    <row r="4" spans="1:29" x14ac:dyDescent="0.2">
      <c r="A4" s="456" t="str">
        <f>A7</f>
        <v>Tabell 3-3 - B - Gjennomsnittlig antall liggedøgn i sykehjem for beboere som har avsluttet sitt opphold hittil i år.</v>
      </c>
    </row>
    <row r="5" spans="1:29" x14ac:dyDescent="0.2">
      <c r="A5" s="486"/>
    </row>
    <row r="6" spans="1:29" x14ac:dyDescent="0.2">
      <c r="A6" s="486"/>
    </row>
    <row r="7" spans="1:29" ht="20.25" customHeight="1" thickBot="1" x14ac:dyDescent="0.25">
      <c r="A7" s="7" t="s">
        <v>210</v>
      </c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</row>
    <row r="8" spans="1:29" ht="13.5" customHeight="1" thickBot="1" x14ac:dyDescent="0.25">
      <c r="A8" s="595"/>
      <c r="B8" s="508"/>
      <c r="C8" s="1648" t="s">
        <v>78</v>
      </c>
      <c r="D8" s="1648"/>
      <c r="E8" s="1648"/>
      <c r="F8" s="1648"/>
      <c r="G8" s="1648"/>
      <c r="H8" s="1648" t="s">
        <v>81</v>
      </c>
      <c r="I8" s="1648"/>
      <c r="J8" s="1648"/>
      <c r="K8" s="1648"/>
      <c r="L8" s="1648"/>
    </row>
    <row r="9" spans="1:29" ht="131.25" customHeight="1" thickBot="1" x14ac:dyDescent="0.25">
      <c r="A9" s="596" t="s">
        <v>80</v>
      </c>
      <c r="B9" s="597" t="s">
        <v>3</v>
      </c>
      <c r="C9" s="598" t="s">
        <v>274</v>
      </c>
      <c r="D9" s="589" t="s">
        <v>218</v>
      </c>
      <c r="E9" s="589" t="s">
        <v>275</v>
      </c>
      <c r="F9" s="599" t="s">
        <v>277</v>
      </c>
      <c r="G9" s="599" t="s">
        <v>82</v>
      </c>
      <c r="H9" s="598" t="s">
        <v>273</v>
      </c>
      <c r="I9" s="589" t="s">
        <v>218</v>
      </c>
      <c r="J9" s="589" t="s">
        <v>276</v>
      </c>
      <c r="K9" s="599" t="s">
        <v>278</v>
      </c>
      <c r="L9" s="599" t="s">
        <v>82</v>
      </c>
      <c r="N9" s="930"/>
      <c r="O9" s="931"/>
      <c r="P9" s="930"/>
      <c r="Q9" s="931"/>
      <c r="R9" s="931"/>
      <c r="S9" s="931"/>
      <c r="T9" s="930"/>
      <c r="U9" s="931"/>
      <c r="V9" s="930"/>
      <c r="W9" s="930"/>
      <c r="X9" s="931"/>
      <c r="Y9" s="931"/>
      <c r="Z9" s="931"/>
      <c r="AA9" s="931"/>
      <c r="AB9" s="931"/>
      <c r="AC9" s="931"/>
    </row>
    <row r="10" spans="1:29" ht="14.25" x14ac:dyDescent="0.2">
      <c r="A10" s="510">
        <v>1</v>
      </c>
      <c r="B10" s="475" t="s">
        <v>15</v>
      </c>
      <c r="C10" s="763">
        <v>42</v>
      </c>
      <c r="D10" s="1346" t="s">
        <v>154</v>
      </c>
      <c r="E10" s="766">
        <v>36311</v>
      </c>
      <c r="F10" s="766">
        <v>865</v>
      </c>
      <c r="G10" s="1353" t="s">
        <v>154</v>
      </c>
      <c r="H10" s="763">
        <v>219</v>
      </c>
      <c r="I10" s="766">
        <v>389</v>
      </c>
      <c r="J10" s="766">
        <v>9102</v>
      </c>
      <c r="K10" s="766">
        <v>42</v>
      </c>
      <c r="L10" s="765">
        <v>23</v>
      </c>
      <c r="N10" s="930" t="s">
        <v>166</v>
      </c>
      <c r="O10" s="931"/>
      <c r="P10" s="930" t="s">
        <v>166</v>
      </c>
      <c r="Q10" s="931"/>
      <c r="R10" s="931"/>
      <c r="S10" s="931"/>
      <c r="T10" s="930"/>
      <c r="U10" s="931"/>
      <c r="V10" s="930"/>
      <c r="W10" s="930"/>
      <c r="X10" s="931"/>
      <c r="Y10" s="931"/>
      <c r="Z10" s="931"/>
      <c r="AA10" s="931"/>
      <c r="AB10" s="931"/>
      <c r="AC10" s="931"/>
    </row>
    <row r="11" spans="1:29" ht="14.25" x14ac:dyDescent="0.2">
      <c r="A11" s="509">
        <v>2</v>
      </c>
      <c r="B11" s="471" t="s">
        <v>16</v>
      </c>
      <c r="C11" s="762">
        <v>74</v>
      </c>
      <c r="D11" s="1347" t="s">
        <v>154</v>
      </c>
      <c r="E11" s="751">
        <v>82996</v>
      </c>
      <c r="F11" s="751">
        <v>1122</v>
      </c>
      <c r="G11" s="1354" t="s">
        <v>154</v>
      </c>
      <c r="H11" s="762">
        <v>254</v>
      </c>
      <c r="I11" s="751">
        <v>389</v>
      </c>
      <c r="J11" s="751">
        <v>9125</v>
      </c>
      <c r="K11" s="751">
        <v>36</v>
      </c>
      <c r="L11" s="724">
        <v>23</v>
      </c>
      <c r="N11" s="928"/>
      <c r="O11" s="931"/>
      <c r="P11" s="930"/>
      <c r="Q11" s="931"/>
      <c r="R11" s="931"/>
      <c r="S11" s="931"/>
      <c r="T11" s="930"/>
      <c r="U11" s="931"/>
      <c r="V11" s="930"/>
      <c r="W11" s="930"/>
      <c r="X11" s="931"/>
      <c r="Y11" s="931"/>
      <c r="Z11" s="931"/>
      <c r="AA11" s="931"/>
      <c r="AB11" s="931"/>
      <c r="AC11" s="931"/>
    </row>
    <row r="12" spans="1:29" ht="14.25" x14ac:dyDescent="0.2">
      <c r="A12" s="509">
        <v>3</v>
      </c>
      <c r="B12" s="471" t="s">
        <v>17</v>
      </c>
      <c r="C12" s="762">
        <v>63</v>
      </c>
      <c r="D12" s="1347" t="s">
        <v>154</v>
      </c>
      <c r="E12" s="751">
        <v>78712</v>
      </c>
      <c r="F12" s="751">
        <v>1249</v>
      </c>
      <c r="G12" s="1354" t="s">
        <v>154</v>
      </c>
      <c r="H12" s="762">
        <v>264</v>
      </c>
      <c r="I12" s="751">
        <v>468</v>
      </c>
      <c r="J12" s="751">
        <v>12175</v>
      </c>
      <c r="K12" s="751">
        <v>26</v>
      </c>
      <c r="L12" s="724">
        <v>46</v>
      </c>
      <c r="N12" s="928"/>
      <c r="O12" s="931"/>
      <c r="P12" s="930"/>
      <c r="Q12" s="931"/>
      <c r="R12" s="931"/>
      <c r="S12" s="931"/>
      <c r="T12" s="930"/>
      <c r="U12" s="931"/>
      <c r="V12" s="930"/>
      <c r="W12" s="930"/>
      <c r="X12" s="931"/>
      <c r="Y12" s="931"/>
      <c r="Z12" s="931"/>
      <c r="AA12" s="931"/>
      <c r="AB12" s="931"/>
      <c r="AC12" s="931"/>
    </row>
    <row r="13" spans="1:29" ht="14.25" x14ac:dyDescent="0.2">
      <c r="A13" s="509">
        <v>4</v>
      </c>
      <c r="B13" s="471" t="s">
        <v>18</v>
      </c>
      <c r="C13" s="762">
        <v>46</v>
      </c>
      <c r="D13" s="1347" t="s">
        <v>154</v>
      </c>
      <c r="E13" s="751">
        <v>47227</v>
      </c>
      <c r="F13" s="751">
        <v>1027</v>
      </c>
      <c r="G13" s="1354" t="s">
        <v>154</v>
      </c>
      <c r="H13" s="762">
        <v>72</v>
      </c>
      <c r="I13" s="751">
        <v>102</v>
      </c>
      <c r="J13" s="751">
        <v>3363</v>
      </c>
      <c r="K13" s="751">
        <v>47</v>
      </c>
      <c r="L13" s="724">
        <v>33</v>
      </c>
      <c r="N13" s="928"/>
      <c r="O13" s="931"/>
      <c r="P13" s="930"/>
      <c r="Q13" s="931"/>
      <c r="R13" s="931"/>
      <c r="S13" s="931"/>
      <c r="T13" s="930"/>
      <c r="U13" s="931"/>
      <c r="V13" s="930"/>
      <c r="W13" s="930"/>
      <c r="X13" s="931"/>
      <c r="Y13" s="931"/>
      <c r="Z13" s="931"/>
      <c r="AA13" s="931"/>
      <c r="AB13" s="931"/>
      <c r="AC13" s="931"/>
    </row>
    <row r="14" spans="1:29" ht="14.25" x14ac:dyDescent="0.2">
      <c r="A14" s="509">
        <v>5</v>
      </c>
      <c r="B14" s="471" t="s">
        <v>19</v>
      </c>
      <c r="C14" s="762">
        <v>142</v>
      </c>
      <c r="D14" s="1347" t="s">
        <v>154</v>
      </c>
      <c r="E14" s="751">
        <v>156225</v>
      </c>
      <c r="F14" s="751">
        <v>1100</v>
      </c>
      <c r="G14" s="1354" t="s">
        <v>154</v>
      </c>
      <c r="H14" s="762">
        <v>306</v>
      </c>
      <c r="I14" s="751">
        <v>467</v>
      </c>
      <c r="J14" s="751">
        <v>13848</v>
      </c>
      <c r="K14" s="751">
        <v>45</v>
      </c>
      <c r="L14" s="724">
        <v>30</v>
      </c>
      <c r="N14" s="928"/>
      <c r="O14" s="931"/>
      <c r="P14" s="930"/>
      <c r="Q14" s="931"/>
      <c r="R14" s="931"/>
      <c r="S14" s="931"/>
      <c r="T14" s="930"/>
      <c r="U14" s="931"/>
      <c r="V14" s="930"/>
      <c r="W14" s="930"/>
      <c r="X14" s="931"/>
      <c r="Y14" s="931"/>
      <c r="Z14" s="931"/>
      <c r="AA14" s="931"/>
      <c r="AB14" s="931"/>
      <c r="AC14" s="931"/>
    </row>
    <row r="15" spans="1:29" ht="14.25" x14ac:dyDescent="0.2">
      <c r="A15" s="509">
        <v>6</v>
      </c>
      <c r="B15" s="471" t="s">
        <v>20</v>
      </c>
      <c r="C15" s="762">
        <v>103</v>
      </c>
      <c r="D15" s="1347" t="s">
        <v>154</v>
      </c>
      <c r="E15" s="751">
        <v>82959</v>
      </c>
      <c r="F15" s="751">
        <v>817</v>
      </c>
      <c r="G15" s="1354" t="s">
        <v>154</v>
      </c>
      <c r="H15" s="762">
        <v>272</v>
      </c>
      <c r="I15" s="751">
        <v>419</v>
      </c>
      <c r="J15" s="751">
        <v>9522</v>
      </c>
      <c r="K15" s="751">
        <v>35</v>
      </c>
      <c r="L15" s="724">
        <v>23</v>
      </c>
      <c r="N15" s="928"/>
      <c r="O15" s="931"/>
      <c r="P15" s="930"/>
      <c r="Q15" s="931"/>
      <c r="R15" s="931"/>
      <c r="S15" s="931"/>
      <c r="T15" s="930"/>
      <c r="U15" s="931"/>
      <c r="V15" s="930"/>
      <c r="W15" s="930"/>
      <c r="X15" s="931"/>
      <c r="Y15" s="931"/>
      <c r="Z15" s="931"/>
      <c r="AA15" s="931"/>
      <c r="AB15" s="931"/>
      <c r="AC15" s="931"/>
    </row>
    <row r="16" spans="1:29" ht="14.25" x14ac:dyDescent="0.2">
      <c r="A16" s="509">
        <v>7</v>
      </c>
      <c r="B16" s="471" t="s">
        <v>21</v>
      </c>
      <c r="C16" s="762">
        <v>136</v>
      </c>
      <c r="D16" s="1347" t="s">
        <v>154</v>
      </c>
      <c r="E16" s="751">
        <v>112207</v>
      </c>
      <c r="F16" s="751">
        <v>825</v>
      </c>
      <c r="G16" s="1354" t="s">
        <v>154</v>
      </c>
      <c r="H16" s="762">
        <v>350</v>
      </c>
      <c r="I16" s="751">
        <v>562</v>
      </c>
      <c r="J16" s="751">
        <v>13263</v>
      </c>
      <c r="K16" s="751">
        <v>38</v>
      </c>
      <c r="L16" s="724">
        <v>24</v>
      </c>
      <c r="N16" s="929"/>
      <c r="O16" s="931"/>
      <c r="P16" s="930"/>
      <c r="Q16" s="931"/>
      <c r="R16" s="931"/>
      <c r="S16" s="931"/>
      <c r="T16" s="930"/>
      <c r="U16" s="931"/>
      <c r="V16" s="930"/>
      <c r="W16" s="930"/>
      <c r="X16" s="931"/>
      <c r="Y16" s="931"/>
      <c r="Z16" s="931"/>
      <c r="AA16" s="931"/>
      <c r="AB16" s="931"/>
      <c r="AC16" s="931"/>
    </row>
    <row r="17" spans="1:29" ht="14.25" x14ac:dyDescent="0.2">
      <c r="A17" s="509">
        <v>8</v>
      </c>
      <c r="B17" s="471" t="s">
        <v>22</v>
      </c>
      <c r="C17" s="762">
        <v>163</v>
      </c>
      <c r="D17" s="1347" t="s">
        <v>154</v>
      </c>
      <c r="E17" s="751">
        <v>148441</v>
      </c>
      <c r="F17" s="751">
        <v>911</v>
      </c>
      <c r="G17" s="1354" t="s">
        <v>154</v>
      </c>
      <c r="H17" s="762">
        <v>377</v>
      </c>
      <c r="I17" s="751">
        <v>635</v>
      </c>
      <c r="J17" s="751">
        <v>1289</v>
      </c>
      <c r="K17" s="751">
        <v>32</v>
      </c>
      <c r="L17" s="724">
        <v>19</v>
      </c>
      <c r="N17" s="928"/>
      <c r="O17" s="931"/>
      <c r="P17" s="930" t="s">
        <v>166</v>
      </c>
      <c r="Q17" s="931"/>
      <c r="R17" s="931"/>
      <c r="S17" s="931"/>
      <c r="T17" s="930"/>
      <c r="U17" s="931"/>
      <c r="V17" s="930"/>
      <c r="W17" s="930"/>
      <c r="X17" s="931"/>
      <c r="Y17" s="931"/>
      <c r="Z17" s="931"/>
      <c r="AA17" s="931"/>
      <c r="AB17" s="931"/>
      <c r="AC17" s="931"/>
    </row>
    <row r="18" spans="1:29" ht="14.25" x14ac:dyDescent="0.2">
      <c r="A18" s="509">
        <v>9</v>
      </c>
      <c r="B18" s="471" t="s">
        <v>23</v>
      </c>
      <c r="C18" s="762">
        <v>69</v>
      </c>
      <c r="D18" s="1347" t="s">
        <v>154</v>
      </c>
      <c r="E18" s="751">
        <v>54496</v>
      </c>
      <c r="F18" s="751">
        <v>790</v>
      </c>
      <c r="G18" s="1354" t="s">
        <v>154</v>
      </c>
      <c r="H18" s="762">
        <v>306</v>
      </c>
      <c r="I18" s="751">
        <v>505</v>
      </c>
      <c r="J18" s="751">
        <v>14521</v>
      </c>
      <c r="K18" s="751">
        <v>29</v>
      </c>
      <c r="L18" s="724">
        <v>47</v>
      </c>
      <c r="N18" s="928"/>
      <c r="O18" s="931"/>
      <c r="P18" s="930"/>
      <c r="Q18" s="931"/>
      <c r="R18" s="931"/>
      <c r="S18" s="931"/>
      <c r="T18" s="930"/>
      <c r="U18" s="931"/>
      <c r="V18" s="930"/>
      <c r="W18" s="930"/>
      <c r="X18" s="931"/>
      <c r="Y18" s="931"/>
      <c r="Z18" s="931"/>
      <c r="AA18" s="931"/>
      <c r="AB18" s="931"/>
      <c r="AC18" s="931"/>
    </row>
    <row r="19" spans="1:29" ht="14.25" x14ac:dyDescent="0.2">
      <c r="A19" s="509">
        <v>10</v>
      </c>
      <c r="B19" s="471" t="s">
        <v>24</v>
      </c>
      <c r="C19" s="762">
        <v>68</v>
      </c>
      <c r="D19" s="1347" t="s">
        <v>154</v>
      </c>
      <c r="E19" s="751">
        <v>79157</v>
      </c>
      <c r="F19" s="751">
        <v>1168</v>
      </c>
      <c r="G19" s="1354" t="s">
        <v>154</v>
      </c>
      <c r="H19" s="762">
        <v>201</v>
      </c>
      <c r="I19" s="751">
        <v>380</v>
      </c>
      <c r="J19" s="751">
        <v>12164</v>
      </c>
      <c r="K19" s="751">
        <v>32</v>
      </c>
      <c r="L19" s="724">
        <v>61</v>
      </c>
      <c r="N19" s="928"/>
      <c r="O19" s="931"/>
      <c r="P19" s="930"/>
      <c r="Q19" s="931"/>
      <c r="R19" s="931"/>
      <c r="S19" s="931"/>
      <c r="T19" s="930"/>
      <c r="U19" s="931"/>
      <c r="V19" s="930"/>
      <c r="W19" s="930"/>
      <c r="X19" s="931"/>
      <c r="Y19" s="931"/>
      <c r="Z19" s="931"/>
      <c r="AA19" s="931"/>
      <c r="AB19" s="931"/>
      <c r="AC19" s="931"/>
    </row>
    <row r="20" spans="1:29" ht="14.25" x14ac:dyDescent="0.2">
      <c r="A20" s="509">
        <v>11</v>
      </c>
      <c r="B20" s="471" t="s">
        <v>25</v>
      </c>
      <c r="C20" s="762">
        <v>50</v>
      </c>
      <c r="D20" s="1347" t="s">
        <v>154</v>
      </c>
      <c r="E20" s="751">
        <v>61501</v>
      </c>
      <c r="F20" s="751">
        <v>1230</v>
      </c>
      <c r="G20" s="1354" t="s">
        <v>154</v>
      </c>
      <c r="H20" s="762">
        <v>208</v>
      </c>
      <c r="I20" s="751">
        <v>389</v>
      </c>
      <c r="J20" s="751">
        <v>10879</v>
      </c>
      <c r="K20" s="751">
        <v>52</v>
      </c>
      <c r="L20" s="724">
        <v>28</v>
      </c>
      <c r="N20" s="928"/>
      <c r="O20" s="931"/>
      <c r="P20" s="930" t="s">
        <v>166</v>
      </c>
      <c r="Q20" s="931"/>
      <c r="R20" s="931"/>
      <c r="S20" s="931"/>
      <c r="T20" s="930"/>
      <c r="U20" s="931"/>
      <c r="V20" s="930"/>
      <c r="W20" s="930"/>
      <c r="X20" s="931"/>
      <c r="Y20" s="931"/>
      <c r="Z20" s="931"/>
      <c r="AA20" s="931"/>
      <c r="AB20" s="931"/>
      <c r="AC20" s="931"/>
    </row>
    <row r="21" spans="1:29" ht="14.25" x14ac:dyDescent="0.2">
      <c r="A21" s="509">
        <v>12</v>
      </c>
      <c r="B21" s="471" t="s">
        <v>26</v>
      </c>
      <c r="C21" s="762">
        <v>128</v>
      </c>
      <c r="D21" s="1347" t="s">
        <v>154</v>
      </c>
      <c r="E21" s="751">
        <v>127985</v>
      </c>
      <c r="F21" s="751">
        <v>1000</v>
      </c>
      <c r="G21" s="1354" t="s">
        <v>154</v>
      </c>
      <c r="H21" s="762">
        <v>351</v>
      </c>
      <c r="I21" s="751">
        <v>540</v>
      </c>
      <c r="J21" s="751">
        <v>18604</v>
      </c>
      <c r="K21" s="751">
        <v>53</v>
      </c>
      <c r="L21" s="724">
        <v>34</v>
      </c>
      <c r="N21" s="928"/>
      <c r="O21" s="931"/>
      <c r="P21" s="930"/>
      <c r="Q21" s="931"/>
      <c r="R21" s="931"/>
      <c r="S21" s="931"/>
      <c r="T21" s="930"/>
      <c r="U21" s="931"/>
      <c r="V21" s="930"/>
      <c r="W21" s="930"/>
      <c r="X21" s="931"/>
      <c r="Y21" s="931"/>
      <c r="Z21" s="931"/>
      <c r="AA21" s="931"/>
      <c r="AB21" s="931"/>
      <c r="AC21" s="931"/>
    </row>
    <row r="22" spans="1:29" ht="14.25" x14ac:dyDescent="0.2">
      <c r="A22" s="509">
        <v>13</v>
      </c>
      <c r="B22" s="471" t="s">
        <v>27</v>
      </c>
      <c r="C22" s="762">
        <v>187</v>
      </c>
      <c r="D22" s="1347" t="s">
        <v>154</v>
      </c>
      <c r="E22" s="751">
        <v>157689</v>
      </c>
      <c r="F22" s="751">
        <v>843</v>
      </c>
      <c r="G22" s="1354" t="s">
        <v>154</v>
      </c>
      <c r="H22" s="762">
        <v>615</v>
      </c>
      <c r="I22" s="751">
        <v>1024</v>
      </c>
      <c r="J22" s="751">
        <v>23030</v>
      </c>
      <c r="K22" s="751">
        <v>37</v>
      </c>
      <c r="L22" s="724">
        <v>22</v>
      </c>
    </row>
    <row r="23" spans="1:29" ht="14.25" x14ac:dyDescent="0.2">
      <c r="A23" s="509">
        <v>14</v>
      </c>
      <c r="B23" s="471" t="s">
        <v>28</v>
      </c>
      <c r="C23" s="762">
        <v>192</v>
      </c>
      <c r="D23" s="1347" t="s">
        <v>154</v>
      </c>
      <c r="E23" s="751">
        <v>162570</v>
      </c>
      <c r="F23" s="751">
        <v>847</v>
      </c>
      <c r="G23" s="1354" t="s">
        <v>154</v>
      </c>
      <c r="H23" s="762">
        <v>499</v>
      </c>
      <c r="I23" s="751">
        <v>786</v>
      </c>
      <c r="J23" s="751">
        <v>18694</v>
      </c>
      <c r="K23" s="751">
        <v>24</v>
      </c>
      <c r="L23" s="724">
        <v>37</v>
      </c>
      <c r="O23" s="160" t="s">
        <v>166</v>
      </c>
    </row>
    <row r="24" spans="1:29" ht="26.25" thickBot="1" x14ac:dyDescent="0.25">
      <c r="A24" s="511">
        <v>15</v>
      </c>
      <c r="B24" s="477" t="s">
        <v>29</v>
      </c>
      <c r="C24" s="1043">
        <v>40</v>
      </c>
      <c r="D24" s="1348" t="s">
        <v>154</v>
      </c>
      <c r="E24" s="752">
        <v>34903</v>
      </c>
      <c r="F24" s="752">
        <v>873</v>
      </c>
      <c r="G24" s="1355" t="s">
        <v>154</v>
      </c>
      <c r="H24" s="1043">
        <v>153</v>
      </c>
      <c r="I24" s="752">
        <v>240</v>
      </c>
      <c r="J24" s="752">
        <v>5608</v>
      </c>
      <c r="K24" s="752">
        <v>23</v>
      </c>
      <c r="L24" s="1044">
        <v>37</v>
      </c>
    </row>
    <row r="25" spans="1:29" ht="15" x14ac:dyDescent="0.25">
      <c r="A25" s="1045"/>
      <c r="B25" s="1046" t="s">
        <v>502</v>
      </c>
      <c r="C25" s="1047">
        <f>SUM(C10:C24)</f>
        <v>1503</v>
      </c>
      <c r="D25" s="1349" t="s">
        <v>154</v>
      </c>
      <c r="E25" s="1048">
        <f>SUM(E10:E24)</f>
        <v>1423379</v>
      </c>
      <c r="F25" s="1048">
        <f>E25/C25</f>
        <v>947.02528276779776</v>
      </c>
      <c r="G25" s="1356" t="s">
        <v>154</v>
      </c>
      <c r="H25" s="1047">
        <f>SUM(H10:H24)</f>
        <v>4447</v>
      </c>
      <c r="I25" s="1048">
        <f>SUM(I10:I24)</f>
        <v>7295</v>
      </c>
      <c r="J25" s="1048">
        <f>SUM(J10:J24)</f>
        <v>175187</v>
      </c>
      <c r="K25" s="1048">
        <f>J25/H25</f>
        <v>39.394423206656171</v>
      </c>
      <c r="L25" s="1049">
        <f>J25/I25</f>
        <v>24.014667580534613</v>
      </c>
    </row>
    <row r="26" spans="1:29" ht="15" hidden="1" x14ac:dyDescent="0.25">
      <c r="A26" s="1050"/>
      <c r="B26" s="602" t="s">
        <v>153</v>
      </c>
      <c r="C26" s="616">
        <v>549</v>
      </c>
      <c r="D26" s="1350" t="s">
        <v>154</v>
      </c>
      <c r="E26" s="617">
        <v>520662</v>
      </c>
      <c r="F26" s="617">
        <v>948.38251366120221</v>
      </c>
      <c r="G26" s="1357" t="s">
        <v>154</v>
      </c>
      <c r="H26" s="616">
        <v>1716</v>
      </c>
      <c r="I26" s="617">
        <v>10366</v>
      </c>
      <c r="J26" s="617">
        <v>75404</v>
      </c>
      <c r="K26" s="617">
        <v>43.941724941724942</v>
      </c>
      <c r="L26" s="1051">
        <v>7.2741655411923594</v>
      </c>
      <c r="N26" s="778"/>
    </row>
    <row r="27" spans="1:29" ht="15.75" hidden="1" thickBot="1" x14ac:dyDescent="0.3">
      <c r="A27" s="1052"/>
      <c r="B27" s="603" t="s">
        <v>79</v>
      </c>
      <c r="C27" s="618">
        <v>1611</v>
      </c>
      <c r="D27" s="1351" t="s">
        <v>154</v>
      </c>
      <c r="E27" s="619">
        <v>3075505</v>
      </c>
      <c r="F27" s="619">
        <v>1909.0657976412167</v>
      </c>
      <c r="G27" s="1358" t="s">
        <v>154</v>
      </c>
      <c r="H27" s="618">
        <v>4319</v>
      </c>
      <c r="I27" s="619">
        <v>7619</v>
      </c>
      <c r="J27" s="619">
        <v>195329</v>
      </c>
      <c r="K27" s="619">
        <v>45.225515165547577</v>
      </c>
      <c r="L27" s="1053">
        <v>25.637091481821763</v>
      </c>
      <c r="N27" s="778"/>
    </row>
    <row r="28" spans="1:29" s="738" customFormat="1" ht="15" thickBot="1" x14ac:dyDescent="0.25">
      <c r="A28" s="1054"/>
      <c r="B28" s="1055" t="s">
        <v>231</v>
      </c>
      <c r="C28" s="1056">
        <v>1604</v>
      </c>
      <c r="D28" s="1352" t="s">
        <v>154</v>
      </c>
      <c r="E28" s="1057">
        <v>1446778</v>
      </c>
      <c r="F28" s="1057">
        <v>901.98129675810469</v>
      </c>
      <c r="G28" s="1359" t="s">
        <v>154</v>
      </c>
      <c r="H28" s="1056">
        <v>5015</v>
      </c>
      <c r="I28" s="1057">
        <v>8155</v>
      </c>
      <c r="J28" s="1057">
        <v>206339</v>
      </c>
      <c r="K28" s="1057">
        <v>41.144366899302092</v>
      </c>
      <c r="L28" s="1058">
        <v>25.302145922746782</v>
      </c>
      <c r="N28" s="778"/>
    </row>
    <row r="29" spans="1:29" s="986" customFormat="1" ht="14.25" x14ac:dyDescent="0.2">
      <c r="A29" s="1059" t="s">
        <v>155</v>
      </c>
      <c r="B29" s="1060"/>
      <c r="C29" s="1061"/>
      <c r="D29" s="1061"/>
      <c r="E29" s="1061"/>
      <c r="F29" s="1061"/>
      <c r="G29" s="1061"/>
      <c r="H29" s="1061"/>
      <c r="I29" s="1061"/>
      <c r="J29" s="1061"/>
      <c r="K29" s="1061"/>
      <c r="L29" s="1061"/>
    </row>
    <row r="30" spans="1:29" s="986" customFormat="1" ht="14.25" x14ac:dyDescent="0.2">
      <c r="A30" s="1062" t="s">
        <v>213</v>
      </c>
      <c r="B30" s="1060"/>
      <c r="C30" s="1061"/>
      <c r="D30" s="1061"/>
      <c r="E30" s="1061"/>
      <c r="F30" s="1061"/>
      <c r="G30" s="1061"/>
      <c r="H30" s="1061"/>
      <c r="I30" s="1061"/>
      <c r="J30" s="1061"/>
      <c r="K30" s="1061"/>
      <c r="L30" s="1061"/>
    </row>
    <row r="31" spans="1:29" s="986" customFormat="1" ht="14.25" x14ac:dyDescent="0.2">
      <c r="A31" s="1063" t="s">
        <v>211</v>
      </c>
      <c r="B31" s="1060"/>
      <c r="C31" s="1061"/>
      <c r="D31" s="1061"/>
      <c r="E31" s="1061"/>
      <c r="F31" s="1061"/>
      <c r="G31" s="1061"/>
      <c r="H31" s="1061"/>
      <c r="I31" s="1061"/>
      <c r="J31" s="1061"/>
      <c r="K31" s="1061"/>
      <c r="L31" s="1061"/>
    </row>
    <row r="32" spans="1:29" s="986" customFormat="1" ht="14.25" x14ac:dyDescent="0.2">
      <c r="A32" s="1063" t="s">
        <v>212</v>
      </c>
      <c r="B32" s="1060"/>
      <c r="C32" s="1061"/>
      <c r="D32" s="1061"/>
      <c r="E32" s="1061"/>
      <c r="F32" s="1061"/>
      <c r="G32" s="1061"/>
      <c r="H32" s="1061"/>
      <c r="I32" s="1061"/>
      <c r="J32" s="1061"/>
      <c r="K32" s="1061"/>
      <c r="L32" s="1061"/>
    </row>
    <row r="33" spans="1:16" s="986" customFormat="1" ht="14.25" x14ac:dyDescent="0.2">
      <c r="A33" s="1063" t="s">
        <v>156</v>
      </c>
      <c r="B33" s="1060"/>
      <c r="C33" s="1061"/>
      <c r="D33" s="1061"/>
      <c r="E33" s="1061"/>
      <c r="F33" s="1061"/>
      <c r="G33" s="1061"/>
      <c r="H33" s="1061"/>
      <c r="I33" s="1061"/>
      <c r="J33" s="1061"/>
      <c r="K33" s="1061"/>
      <c r="L33" s="1061"/>
      <c r="P33" s="986" t="s">
        <v>166</v>
      </c>
    </row>
    <row r="34" spans="1:16" s="986" customFormat="1" ht="14.25" x14ac:dyDescent="0.2">
      <c r="A34" s="1063" t="s">
        <v>157</v>
      </c>
      <c r="B34" s="1060"/>
      <c r="C34" s="1061"/>
      <c r="D34" s="1061"/>
      <c r="E34" s="1061"/>
      <c r="F34" s="1061"/>
      <c r="G34" s="1061"/>
      <c r="H34" s="1061"/>
      <c r="I34" s="1061"/>
      <c r="J34" s="1061"/>
      <c r="K34" s="1061"/>
      <c r="L34" s="1061"/>
    </row>
    <row r="35" spans="1:16" s="986" customFormat="1" ht="14.25" x14ac:dyDescent="0.2">
      <c r="A35" s="1063"/>
      <c r="B35" s="1060"/>
      <c r="C35" s="1061"/>
      <c r="D35" s="1061"/>
      <c r="E35" s="1061"/>
      <c r="F35" s="1061"/>
      <c r="G35" s="1061"/>
      <c r="H35" s="1061"/>
      <c r="I35" s="1061"/>
      <c r="J35" s="1061"/>
      <c r="K35" s="1061"/>
      <c r="L35" s="1061"/>
    </row>
    <row r="36" spans="1:16" s="986" customFormat="1" ht="14.25" x14ac:dyDescent="0.2">
      <c r="A36" s="1345" t="s">
        <v>118</v>
      </c>
      <c r="B36" s="1060"/>
      <c r="C36" s="1061"/>
      <c r="D36" s="1061"/>
      <c r="E36" s="1061"/>
      <c r="F36" s="1061"/>
      <c r="G36" s="1061"/>
      <c r="H36" s="1061"/>
      <c r="I36" s="1061"/>
      <c r="J36" s="1061"/>
      <c r="K36" s="1061"/>
      <c r="L36" s="1061"/>
    </row>
    <row r="37" spans="1:16" ht="19.5" customHeight="1" x14ac:dyDescent="0.2">
      <c r="A37" s="601"/>
      <c r="B37" s="604" t="s">
        <v>214</v>
      </c>
      <c r="C37" s="621">
        <v>1103</v>
      </c>
      <c r="D37" s="622" t="s">
        <v>154</v>
      </c>
      <c r="E37" s="622">
        <v>997556</v>
      </c>
      <c r="F37" s="622">
        <v>904.40253853127831</v>
      </c>
      <c r="G37" s="623" t="s">
        <v>154</v>
      </c>
      <c r="H37" s="621">
        <v>3791</v>
      </c>
      <c r="I37" s="622">
        <v>5586</v>
      </c>
      <c r="J37" s="622">
        <v>143011</v>
      </c>
      <c r="K37" s="622">
        <v>37.72381957267212</v>
      </c>
      <c r="L37" s="623">
        <v>25.601682778374506</v>
      </c>
      <c r="N37" s="778"/>
    </row>
    <row r="38" spans="1:16" ht="19.5" customHeight="1" x14ac:dyDescent="0.2">
      <c r="A38" s="601"/>
      <c r="B38" s="604" t="s">
        <v>215</v>
      </c>
      <c r="C38" s="621">
        <v>606</v>
      </c>
      <c r="D38" s="622" t="s">
        <v>154</v>
      </c>
      <c r="E38" s="622">
        <v>509940</v>
      </c>
      <c r="F38" s="622">
        <v>841.48514851485152</v>
      </c>
      <c r="G38" s="623" t="s">
        <v>154</v>
      </c>
      <c r="H38" s="621">
        <v>2286</v>
      </c>
      <c r="I38" s="622">
        <v>2907</v>
      </c>
      <c r="J38" s="622">
        <v>73128</v>
      </c>
      <c r="K38" s="622">
        <v>31.989501312335957</v>
      </c>
      <c r="L38" s="623">
        <v>25.155830753353975</v>
      </c>
      <c r="N38" s="778"/>
    </row>
    <row r="39" spans="1:16" ht="18.75" customHeight="1" thickBot="1" x14ac:dyDescent="0.25">
      <c r="A39" s="601"/>
      <c r="B39" s="604" t="s">
        <v>216</v>
      </c>
      <c r="C39" s="621">
        <v>1638</v>
      </c>
      <c r="D39" s="622" t="s">
        <v>154</v>
      </c>
      <c r="E39" s="622">
        <v>1464887</v>
      </c>
      <c r="F39" s="622">
        <v>894.31440781440779</v>
      </c>
      <c r="G39" s="623" t="s">
        <v>154</v>
      </c>
      <c r="H39" s="621">
        <v>5164</v>
      </c>
      <c r="I39" s="622">
        <v>8455</v>
      </c>
      <c r="J39" s="622">
        <v>210525</v>
      </c>
      <c r="K39" s="622">
        <v>40.767815646785436</v>
      </c>
      <c r="L39" s="623">
        <v>24.899467770549972</v>
      </c>
      <c r="N39" s="778"/>
    </row>
    <row r="40" spans="1:16" ht="18.75" customHeight="1" x14ac:dyDescent="0.2">
      <c r="A40" s="600"/>
      <c r="B40" s="605" t="s">
        <v>217</v>
      </c>
      <c r="C40" s="607">
        <v>1609</v>
      </c>
      <c r="D40" s="608" t="s">
        <v>154</v>
      </c>
      <c r="E40" s="608">
        <v>1515582</v>
      </c>
      <c r="F40" s="608">
        <v>941.94033561218146</v>
      </c>
      <c r="G40" s="609" t="s">
        <v>154</v>
      </c>
      <c r="H40" s="607">
        <v>4455</v>
      </c>
      <c r="I40" s="608">
        <v>6879</v>
      </c>
      <c r="J40" s="608">
        <v>191133</v>
      </c>
      <c r="K40" s="608">
        <v>42.903030303030306</v>
      </c>
      <c r="L40" s="609">
        <v>27.784997819450503</v>
      </c>
      <c r="N40" s="778"/>
    </row>
    <row r="41" spans="1:16" x14ac:dyDescent="0.2">
      <c r="A41" s="456" t="s">
        <v>155</v>
      </c>
    </row>
    <row r="42" spans="1:16" x14ac:dyDescent="0.2">
      <c r="A42" s="160" t="s">
        <v>213</v>
      </c>
    </row>
    <row r="43" spans="1:16" x14ac:dyDescent="0.2">
      <c r="A43" s="512" t="s">
        <v>211</v>
      </c>
    </row>
    <row r="44" spans="1:16" x14ac:dyDescent="0.2">
      <c r="A44" s="512" t="s">
        <v>212</v>
      </c>
    </row>
    <row r="45" spans="1:16" x14ac:dyDescent="0.2">
      <c r="A45" s="512" t="s">
        <v>156</v>
      </c>
    </row>
    <row r="46" spans="1:16" x14ac:dyDescent="0.2">
      <c r="A46" s="512" t="s">
        <v>157</v>
      </c>
    </row>
  </sheetData>
  <mergeCells count="2">
    <mergeCell ref="C8:G8"/>
    <mergeCell ref="H8:L8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  <headerFooter>
    <oddHeader>&amp;R&amp;T</oddHeader>
    <oddFooter>&amp;L&amp;F&amp;CDato skrevet ut: &amp;D&amp;RÅRSSTATISTIKK 2011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>
    <pageSetUpPr fitToPage="1"/>
  </sheetPr>
  <dimension ref="A1:AF122"/>
  <sheetViews>
    <sheetView showGridLines="0" zoomScale="90" zoomScaleNormal="90" workbookViewId="0">
      <selection activeCell="X22" sqref="X22"/>
    </sheetView>
  </sheetViews>
  <sheetFormatPr baseColWidth="10" defaultRowHeight="12.75" x14ac:dyDescent="0.2"/>
  <cols>
    <col min="1" max="1" width="4.85546875" customWidth="1"/>
    <col min="2" max="2" width="20.140625" customWidth="1"/>
    <col min="3" max="3" width="9.28515625" customWidth="1"/>
    <col min="4" max="4" width="8.140625" customWidth="1"/>
    <col min="5" max="5" width="9.140625" customWidth="1"/>
    <col min="6" max="6" width="10" customWidth="1"/>
    <col min="7" max="7" width="10.28515625" customWidth="1"/>
    <col min="8" max="8" width="9.5703125" customWidth="1"/>
    <col min="9" max="9" width="9.140625" customWidth="1"/>
    <col min="10" max="10" width="9.85546875" customWidth="1"/>
    <col min="11" max="11" width="8.140625" customWidth="1"/>
    <col min="12" max="12" width="9.28515625" customWidth="1"/>
    <col min="13" max="13" width="10.28515625" customWidth="1"/>
    <col min="14" max="14" width="8.7109375" customWidth="1"/>
    <col min="15" max="15" width="9" customWidth="1"/>
    <col min="16" max="16" width="10.140625" customWidth="1"/>
  </cols>
  <sheetData>
    <row r="1" spans="1:32" x14ac:dyDescent="0.2">
      <c r="A1" s="79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32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32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32" x14ac:dyDescent="0.2">
      <c r="A4" s="1" t="str">
        <f>A9</f>
        <v>Tabell 3-3 - C - 1- Antall  liggedøgn totalt i syke- og aldershjem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32" x14ac:dyDescent="0.2">
      <c r="A5" s="1" t="str">
        <f>A34</f>
        <v>Tabell 3-3 - C - 2- Antall  liggedøgn totalt i syke- og aldershjem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32" x14ac:dyDescent="0.2">
      <c r="A6" s="1" t="str">
        <f>A61</f>
        <v>Tabell 3-3 - C - 3- Antall  liggedøgn totalt i syke- og aldershjem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32" x14ac:dyDescent="0.2">
      <c r="A7" s="5" t="str">
        <f>A87</f>
        <v>Tabell 3-3 - C - 4- Antall  liggedøgn totalt i syke- og aldershjem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32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32" ht="15.75" thickBot="1" x14ac:dyDescent="0.25">
      <c r="A9" s="452" t="s">
        <v>219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32" ht="33" customHeight="1" thickBot="1" x14ac:dyDescent="0.25">
      <c r="A10" s="77"/>
      <c r="B10" s="10"/>
      <c r="C10" s="1637" t="s">
        <v>84</v>
      </c>
      <c r="D10" s="1637"/>
      <c r="E10" s="1637"/>
      <c r="F10" s="1638" t="s">
        <v>167</v>
      </c>
      <c r="G10" s="1649"/>
      <c r="H10" s="1649"/>
      <c r="I10" s="1649"/>
      <c r="J10" s="1649"/>
      <c r="K10" s="1649"/>
      <c r="L10" s="1639"/>
      <c r="M10" s="1637" t="s">
        <v>86</v>
      </c>
      <c r="N10" s="1637"/>
      <c r="O10" s="1637"/>
      <c r="P10" s="289"/>
    </row>
    <row r="11" spans="1:32" ht="110.25" customHeight="1" thickBot="1" x14ac:dyDescent="0.25">
      <c r="A11" s="45" t="s">
        <v>80</v>
      </c>
      <c r="B11" s="80" t="s">
        <v>3</v>
      </c>
      <c r="C11" s="45" t="s">
        <v>181</v>
      </c>
      <c r="D11" s="46" t="s">
        <v>180</v>
      </c>
      <c r="E11" s="80" t="s">
        <v>427</v>
      </c>
      <c r="F11" s="56" t="s">
        <v>182</v>
      </c>
      <c r="G11" s="44" t="s">
        <v>183</v>
      </c>
      <c r="H11" s="46" t="s">
        <v>428</v>
      </c>
      <c r="I11" s="44" t="s">
        <v>429</v>
      </c>
      <c r="J11" s="44" t="s">
        <v>430</v>
      </c>
      <c r="K11" s="44" t="s">
        <v>87</v>
      </c>
      <c r="L11" s="90" t="s">
        <v>184</v>
      </c>
      <c r="M11" s="45" t="s">
        <v>88</v>
      </c>
      <c r="N11" s="46" t="s">
        <v>431</v>
      </c>
      <c r="O11" s="44" t="s">
        <v>432</v>
      </c>
      <c r="P11" s="56" t="s">
        <v>279</v>
      </c>
    </row>
    <row r="12" spans="1:32" ht="14.25" x14ac:dyDescent="0.2">
      <c r="A12" s="420">
        <v>1</v>
      </c>
      <c r="B12" s="421" t="s">
        <v>15</v>
      </c>
      <c r="C12" s="753">
        <v>8101</v>
      </c>
      <c r="D12" s="964">
        <v>1248</v>
      </c>
      <c r="E12" s="965">
        <v>99</v>
      </c>
      <c r="F12" s="753">
        <v>34682</v>
      </c>
      <c r="G12" s="964">
        <v>7434</v>
      </c>
      <c r="H12" s="964">
        <v>2334</v>
      </c>
      <c r="I12" s="964">
        <v>350</v>
      </c>
      <c r="J12" s="964">
        <v>693</v>
      </c>
      <c r="K12" s="964">
        <v>365</v>
      </c>
      <c r="L12" s="965">
        <v>365</v>
      </c>
      <c r="M12" s="753">
        <v>0</v>
      </c>
      <c r="N12" s="964">
        <v>78</v>
      </c>
      <c r="O12" s="965">
        <v>0</v>
      </c>
      <c r="P12" s="758">
        <f t="shared" ref="P12:P26" si="0">SUM(C12:O12)</f>
        <v>55749</v>
      </c>
      <c r="R12" s="934"/>
      <c r="S12" s="933"/>
      <c r="T12" s="934"/>
      <c r="U12" s="934"/>
      <c r="V12" s="934"/>
      <c r="W12" s="933"/>
      <c r="X12" s="934"/>
      <c r="Y12" s="933"/>
      <c r="Z12" s="933"/>
      <c r="AA12" s="934"/>
      <c r="AB12" s="934"/>
      <c r="AC12" s="934"/>
      <c r="AD12" s="934"/>
      <c r="AE12" s="934"/>
      <c r="AF12" s="934"/>
    </row>
    <row r="13" spans="1:32" ht="14.25" x14ac:dyDescent="0.2">
      <c r="A13" s="133">
        <v>2</v>
      </c>
      <c r="B13" s="27" t="s">
        <v>16</v>
      </c>
      <c r="C13" s="754">
        <v>7296</v>
      </c>
      <c r="D13" s="747">
        <v>1318</v>
      </c>
      <c r="E13" s="748">
        <v>55</v>
      </c>
      <c r="F13" s="754">
        <v>56567</v>
      </c>
      <c r="G13" s="747">
        <v>17040</v>
      </c>
      <c r="H13" s="747">
        <v>1829</v>
      </c>
      <c r="I13" s="747">
        <v>1557</v>
      </c>
      <c r="J13" s="747">
        <v>0</v>
      </c>
      <c r="K13" s="747">
        <v>0</v>
      </c>
      <c r="L13" s="748">
        <v>1095</v>
      </c>
      <c r="M13" s="754">
        <v>0</v>
      </c>
      <c r="N13" s="747">
        <v>1920</v>
      </c>
      <c r="O13" s="748">
        <v>0</v>
      </c>
      <c r="P13" s="759">
        <f t="shared" si="0"/>
        <v>88677</v>
      </c>
      <c r="R13" s="934"/>
      <c r="S13" s="933"/>
      <c r="T13" s="934"/>
      <c r="U13" s="934"/>
      <c r="V13" s="934"/>
      <c r="W13" s="933"/>
      <c r="X13" s="934"/>
      <c r="Y13" s="933"/>
      <c r="Z13" s="933"/>
      <c r="AA13" s="934"/>
      <c r="AB13" s="934"/>
      <c r="AC13" s="934"/>
      <c r="AD13" s="934"/>
      <c r="AE13" s="934"/>
      <c r="AF13" s="934"/>
    </row>
    <row r="14" spans="1:32" ht="14.25" x14ac:dyDescent="0.2">
      <c r="A14" s="133">
        <v>3</v>
      </c>
      <c r="B14" s="27" t="s">
        <v>17</v>
      </c>
      <c r="C14" s="754">
        <v>5724</v>
      </c>
      <c r="D14" s="747">
        <v>3042</v>
      </c>
      <c r="E14" s="748">
        <v>162</v>
      </c>
      <c r="F14" s="754">
        <v>48454</v>
      </c>
      <c r="G14" s="747">
        <v>12272</v>
      </c>
      <c r="H14" s="747">
        <v>2643</v>
      </c>
      <c r="I14" s="747">
        <v>1094</v>
      </c>
      <c r="J14" s="747">
        <v>0</v>
      </c>
      <c r="K14" s="747">
        <v>0</v>
      </c>
      <c r="L14" s="748">
        <v>546</v>
      </c>
      <c r="M14" s="754">
        <v>0</v>
      </c>
      <c r="N14" s="747">
        <v>84</v>
      </c>
      <c r="O14" s="748">
        <v>0</v>
      </c>
      <c r="P14" s="759">
        <f t="shared" si="0"/>
        <v>74021</v>
      </c>
      <c r="R14" s="934"/>
      <c r="S14" s="933"/>
      <c r="T14" s="934"/>
      <c r="U14" s="934"/>
      <c r="V14" s="934"/>
      <c r="W14" s="933"/>
      <c r="X14" s="934"/>
      <c r="Y14" s="933"/>
      <c r="Z14" s="933"/>
      <c r="AA14" s="934"/>
      <c r="AB14" s="934"/>
      <c r="AC14" s="934"/>
      <c r="AD14" s="934"/>
      <c r="AE14" s="934"/>
      <c r="AF14" s="934"/>
    </row>
    <row r="15" spans="1:32" ht="14.25" x14ac:dyDescent="0.2">
      <c r="A15" s="133">
        <v>4</v>
      </c>
      <c r="B15" s="27" t="s">
        <v>18</v>
      </c>
      <c r="C15" s="754">
        <v>1490</v>
      </c>
      <c r="D15" s="747">
        <v>998</v>
      </c>
      <c r="E15" s="748">
        <v>189</v>
      </c>
      <c r="F15" s="754">
        <v>29372</v>
      </c>
      <c r="G15" s="747">
        <v>10000</v>
      </c>
      <c r="H15" s="747">
        <v>1668</v>
      </c>
      <c r="I15" s="747">
        <v>666</v>
      </c>
      <c r="J15" s="747">
        <v>147</v>
      </c>
      <c r="K15" s="747">
        <v>154</v>
      </c>
      <c r="L15" s="748">
        <v>0</v>
      </c>
      <c r="M15" s="754">
        <v>0</v>
      </c>
      <c r="N15" s="747">
        <v>4720</v>
      </c>
      <c r="O15" s="748">
        <v>168</v>
      </c>
      <c r="P15" s="759">
        <f t="shared" si="0"/>
        <v>49572</v>
      </c>
      <c r="R15" s="934"/>
      <c r="S15" s="933"/>
      <c r="T15" s="934"/>
      <c r="U15" s="934"/>
      <c r="V15" s="934"/>
      <c r="W15" s="933"/>
      <c r="X15" s="934"/>
      <c r="Y15" s="933"/>
      <c r="Z15" s="933"/>
      <c r="AA15" s="934"/>
      <c r="AB15" s="934"/>
      <c r="AC15" s="934"/>
      <c r="AD15" s="934"/>
      <c r="AE15" s="934"/>
      <c r="AF15" s="934"/>
    </row>
    <row r="16" spans="1:32" ht="14.25" x14ac:dyDescent="0.2">
      <c r="A16" s="133">
        <v>5</v>
      </c>
      <c r="B16" s="27" t="s">
        <v>19</v>
      </c>
      <c r="C16" s="754">
        <v>13233</v>
      </c>
      <c r="D16" s="747">
        <v>709</v>
      </c>
      <c r="E16" s="748">
        <v>376</v>
      </c>
      <c r="F16" s="754">
        <v>115340</v>
      </c>
      <c r="G16" s="747">
        <v>31078</v>
      </c>
      <c r="H16" s="747">
        <v>4520</v>
      </c>
      <c r="I16" s="747">
        <v>594</v>
      </c>
      <c r="J16" s="747">
        <v>510</v>
      </c>
      <c r="K16" s="747">
        <v>539</v>
      </c>
      <c r="L16" s="748">
        <v>263</v>
      </c>
      <c r="M16" s="754">
        <v>0</v>
      </c>
      <c r="N16" s="747">
        <v>1460</v>
      </c>
      <c r="O16" s="748">
        <v>0</v>
      </c>
      <c r="P16" s="759">
        <f t="shared" si="0"/>
        <v>168622</v>
      </c>
      <c r="R16" s="934"/>
      <c r="S16" s="933"/>
      <c r="T16" s="934"/>
      <c r="U16" s="934"/>
      <c r="V16" s="934"/>
      <c r="W16" s="933"/>
      <c r="X16" s="934"/>
      <c r="Y16" s="933"/>
      <c r="Z16" s="933"/>
      <c r="AA16" s="934"/>
      <c r="AB16" s="934"/>
      <c r="AC16" s="934"/>
      <c r="AD16" s="934"/>
      <c r="AE16" s="934"/>
      <c r="AF16" s="934"/>
    </row>
    <row r="17" spans="1:32" ht="14.25" x14ac:dyDescent="0.2">
      <c r="A17" s="133">
        <v>6</v>
      </c>
      <c r="B17" s="27" t="s">
        <v>20</v>
      </c>
      <c r="C17" s="754">
        <v>6413</v>
      </c>
      <c r="D17" s="747">
        <v>3111</v>
      </c>
      <c r="E17" s="748">
        <v>188</v>
      </c>
      <c r="F17" s="754">
        <v>77594</v>
      </c>
      <c r="G17" s="747">
        <v>18802</v>
      </c>
      <c r="H17" s="747">
        <v>2416</v>
      </c>
      <c r="I17" s="747">
        <v>1113</v>
      </c>
      <c r="J17" s="747">
        <v>0</v>
      </c>
      <c r="K17" s="747">
        <v>0</v>
      </c>
      <c r="L17" s="748">
        <v>0</v>
      </c>
      <c r="M17" s="754">
        <v>4195</v>
      </c>
      <c r="N17" s="747">
        <v>659</v>
      </c>
      <c r="O17" s="748">
        <v>0</v>
      </c>
      <c r="P17" s="759">
        <f t="shared" si="0"/>
        <v>114491</v>
      </c>
      <c r="R17" s="934"/>
      <c r="S17" s="933"/>
      <c r="T17" s="934"/>
      <c r="U17" s="934"/>
      <c r="V17" s="934"/>
      <c r="W17" s="933"/>
      <c r="X17" s="934"/>
      <c r="Y17" s="933"/>
      <c r="Z17" s="933"/>
      <c r="AA17" s="934"/>
      <c r="AB17" s="934"/>
      <c r="AC17" s="934"/>
      <c r="AD17" s="934"/>
      <c r="AE17" s="934"/>
      <c r="AF17" s="934"/>
    </row>
    <row r="18" spans="1:32" ht="14.25" x14ac:dyDescent="0.2">
      <c r="A18" s="133">
        <v>7</v>
      </c>
      <c r="B18" s="27" t="s">
        <v>21</v>
      </c>
      <c r="C18" s="754">
        <v>7880</v>
      </c>
      <c r="D18" s="747">
        <v>5456</v>
      </c>
      <c r="E18" s="748">
        <v>752</v>
      </c>
      <c r="F18" s="754">
        <v>74254</v>
      </c>
      <c r="G18" s="747">
        <v>21948</v>
      </c>
      <c r="H18" s="747">
        <v>4689</v>
      </c>
      <c r="I18" s="747">
        <v>1908</v>
      </c>
      <c r="J18" s="747">
        <v>792</v>
      </c>
      <c r="K18" s="747">
        <v>0</v>
      </c>
      <c r="L18" s="748">
        <v>730</v>
      </c>
      <c r="M18" s="754">
        <v>0</v>
      </c>
      <c r="N18" s="747">
        <v>582</v>
      </c>
      <c r="O18" s="748">
        <v>0</v>
      </c>
      <c r="P18" s="759">
        <f t="shared" si="0"/>
        <v>118991</v>
      </c>
      <c r="R18" s="934"/>
      <c r="S18" s="933"/>
      <c r="T18" s="934"/>
      <c r="U18" s="934"/>
      <c r="V18" s="934"/>
      <c r="W18" s="933"/>
      <c r="X18" s="934"/>
      <c r="Y18" s="933"/>
      <c r="Z18" s="933"/>
      <c r="AA18" s="934"/>
      <c r="AB18" s="934"/>
      <c r="AC18" s="934"/>
      <c r="AD18" s="934"/>
      <c r="AE18" s="934"/>
      <c r="AF18" s="934"/>
    </row>
    <row r="19" spans="1:32" ht="14.25" x14ac:dyDescent="0.2">
      <c r="A19" s="133">
        <v>8</v>
      </c>
      <c r="B19" s="27" t="s">
        <v>22</v>
      </c>
      <c r="C19" s="754">
        <v>9474</v>
      </c>
      <c r="D19" s="747">
        <v>3094</v>
      </c>
      <c r="E19" s="748">
        <v>222</v>
      </c>
      <c r="F19" s="754">
        <v>90937</v>
      </c>
      <c r="G19" s="747">
        <v>31827</v>
      </c>
      <c r="H19" s="747">
        <v>2208</v>
      </c>
      <c r="I19" s="747">
        <v>1311</v>
      </c>
      <c r="J19" s="747">
        <v>747</v>
      </c>
      <c r="K19" s="747">
        <v>353</v>
      </c>
      <c r="L19" s="748">
        <v>339</v>
      </c>
      <c r="M19" s="754">
        <v>0</v>
      </c>
      <c r="N19" s="747">
        <v>0</v>
      </c>
      <c r="O19" s="748">
        <v>0</v>
      </c>
      <c r="P19" s="759">
        <f t="shared" si="0"/>
        <v>140512</v>
      </c>
    </row>
    <row r="20" spans="1:32" ht="14.25" x14ac:dyDescent="0.2">
      <c r="A20" s="133">
        <v>9</v>
      </c>
      <c r="B20" s="27" t="s">
        <v>23</v>
      </c>
      <c r="C20" s="754">
        <v>13311</v>
      </c>
      <c r="D20" s="747">
        <v>297</v>
      </c>
      <c r="E20" s="748">
        <v>243</v>
      </c>
      <c r="F20" s="754">
        <v>49106</v>
      </c>
      <c r="G20" s="747">
        <v>17934</v>
      </c>
      <c r="H20" s="747">
        <v>1710</v>
      </c>
      <c r="I20" s="747">
        <v>1095</v>
      </c>
      <c r="J20" s="747">
        <v>149</v>
      </c>
      <c r="K20" s="747">
        <v>435</v>
      </c>
      <c r="L20" s="748">
        <v>402</v>
      </c>
      <c r="M20" s="754">
        <v>0</v>
      </c>
      <c r="N20" s="747">
        <v>638</v>
      </c>
      <c r="O20" s="748">
        <v>0</v>
      </c>
      <c r="P20" s="759">
        <f t="shared" si="0"/>
        <v>85320</v>
      </c>
      <c r="R20" s="936"/>
      <c r="S20" s="935"/>
      <c r="T20" s="936"/>
      <c r="U20" s="936"/>
      <c r="V20" s="936"/>
      <c r="W20" s="935"/>
      <c r="X20" s="936"/>
      <c r="Y20" s="935"/>
      <c r="Z20" s="935"/>
      <c r="AA20" s="936"/>
      <c r="AB20" s="936"/>
      <c r="AC20" s="936"/>
      <c r="AD20" s="936"/>
      <c r="AE20" s="936"/>
      <c r="AF20" s="936"/>
    </row>
    <row r="21" spans="1:32" ht="14.25" x14ac:dyDescent="0.2">
      <c r="A21" s="133">
        <v>10</v>
      </c>
      <c r="B21" s="27" t="s">
        <v>24</v>
      </c>
      <c r="C21" s="754">
        <v>9509</v>
      </c>
      <c r="D21" s="747">
        <v>1471</v>
      </c>
      <c r="E21" s="748">
        <v>111</v>
      </c>
      <c r="F21" s="754">
        <v>50805</v>
      </c>
      <c r="G21" s="747">
        <v>22312</v>
      </c>
      <c r="H21" s="747">
        <v>4223</v>
      </c>
      <c r="I21" s="747">
        <v>1969</v>
      </c>
      <c r="J21" s="747">
        <v>560</v>
      </c>
      <c r="K21" s="747">
        <v>0</v>
      </c>
      <c r="L21" s="748">
        <v>365</v>
      </c>
      <c r="M21" s="754">
        <v>0</v>
      </c>
      <c r="N21" s="747">
        <v>3263</v>
      </c>
      <c r="O21" s="748">
        <v>0</v>
      </c>
      <c r="P21" s="759">
        <f t="shared" si="0"/>
        <v>94588</v>
      </c>
      <c r="R21" s="936"/>
      <c r="S21" s="935"/>
      <c r="T21" s="936"/>
      <c r="U21" s="936"/>
      <c r="V21" s="936"/>
      <c r="W21" s="935"/>
      <c r="X21" s="936"/>
      <c r="Y21" s="935"/>
      <c r="Z21" s="935"/>
      <c r="AA21" s="936"/>
      <c r="AB21" s="936"/>
      <c r="AC21" s="936"/>
      <c r="AD21" s="936"/>
      <c r="AE21" s="936"/>
      <c r="AF21" s="936"/>
    </row>
    <row r="22" spans="1:32" ht="14.25" x14ac:dyDescent="0.2">
      <c r="A22" s="133">
        <v>11</v>
      </c>
      <c r="B22" s="27" t="s">
        <v>25</v>
      </c>
      <c r="C22" s="754">
        <v>6104</v>
      </c>
      <c r="D22" s="747">
        <v>3776</v>
      </c>
      <c r="E22" s="748">
        <v>255</v>
      </c>
      <c r="F22" s="754">
        <v>42584</v>
      </c>
      <c r="G22" s="747">
        <v>10251</v>
      </c>
      <c r="H22" s="747">
        <v>1619</v>
      </c>
      <c r="I22" s="747">
        <v>1817</v>
      </c>
      <c r="J22" s="747">
        <v>0</v>
      </c>
      <c r="K22" s="747">
        <v>93</v>
      </c>
      <c r="L22" s="748">
        <v>0</v>
      </c>
      <c r="M22" s="754">
        <v>0</v>
      </c>
      <c r="N22" s="747">
        <v>730</v>
      </c>
      <c r="O22" s="748">
        <v>0</v>
      </c>
      <c r="P22" s="759">
        <f t="shared" si="0"/>
        <v>67229</v>
      </c>
      <c r="R22" s="936"/>
      <c r="S22" s="935"/>
      <c r="T22" s="936"/>
      <c r="U22" s="936"/>
      <c r="V22" s="936"/>
      <c r="W22" s="935"/>
      <c r="X22" s="936"/>
      <c r="Y22" s="935"/>
      <c r="Z22" s="935"/>
      <c r="AA22" s="936"/>
      <c r="AB22" s="936"/>
      <c r="AC22" s="936"/>
      <c r="AD22" s="936"/>
      <c r="AE22" s="936"/>
      <c r="AF22" s="936"/>
    </row>
    <row r="23" spans="1:32" ht="14.25" x14ac:dyDescent="0.2">
      <c r="A23" s="133">
        <v>12</v>
      </c>
      <c r="B23" s="27" t="s">
        <v>26</v>
      </c>
      <c r="C23" s="754">
        <v>16393</v>
      </c>
      <c r="D23" s="747">
        <v>3044</v>
      </c>
      <c r="E23" s="748">
        <v>54</v>
      </c>
      <c r="F23" s="754">
        <v>93635</v>
      </c>
      <c r="G23" s="747">
        <v>28504</v>
      </c>
      <c r="H23" s="747">
        <v>7513</v>
      </c>
      <c r="I23" s="747">
        <v>3108</v>
      </c>
      <c r="J23" s="747">
        <v>0</v>
      </c>
      <c r="K23" s="747">
        <v>456</v>
      </c>
      <c r="L23" s="748">
        <v>365</v>
      </c>
      <c r="M23" s="754">
        <v>0</v>
      </c>
      <c r="N23" s="747">
        <v>365</v>
      </c>
      <c r="O23" s="748">
        <v>0</v>
      </c>
      <c r="P23" s="759">
        <f t="shared" si="0"/>
        <v>153437</v>
      </c>
    </row>
    <row r="24" spans="1:32" ht="14.25" x14ac:dyDescent="0.2">
      <c r="A24" s="133">
        <v>13</v>
      </c>
      <c r="B24" s="27" t="s">
        <v>27</v>
      </c>
      <c r="C24" s="754">
        <v>18826</v>
      </c>
      <c r="D24" s="747">
        <v>4909</v>
      </c>
      <c r="E24" s="748">
        <v>377</v>
      </c>
      <c r="F24" s="754">
        <v>131412</v>
      </c>
      <c r="G24" s="747">
        <v>36117</v>
      </c>
      <c r="H24" s="747">
        <v>3002</v>
      </c>
      <c r="I24" s="747">
        <v>2562</v>
      </c>
      <c r="J24" s="747">
        <v>336</v>
      </c>
      <c r="K24" s="747">
        <v>304</v>
      </c>
      <c r="L24" s="748">
        <v>925</v>
      </c>
      <c r="M24" s="754">
        <v>0</v>
      </c>
      <c r="N24" s="747">
        <v>4910</v>
      </c>
      <c r="O24" s="748">
        <v>0</v>
      </c>
      <c r="P24" s="759">
        <f t="shared" si="0"/>
        <v>203680</v>
      </c>
    </row>
    <row r="25" spans="1:32" ht="14.25" x14ac:dyDescent="0.2">
      <c r="A25" s="133">
        <v>14</v>
      </c>
      <c r="B25" s="27" t="s">
        <v>28</v>
      </c>
      <c r="C25" s="754">
        <v>18652</v>
      </c>
      <c r="D25" s="747">
        <v>529</v>
      </c>
      <c r="E25" s="748">
        <v>169</v>
      </c>
      <c r="F25" s="754">
        <v>147132</v>
      </c>
      <c r="G25" s="747">
        <v>26369</v>
      </c>
      <c r="H25" s="747">
        <v>2988</v>
      </c>
      <c r="I25" s="747">
        <v>1833</v>
      </c>
      <c r="J25" s="747">
        <v>0</v>
      </c>
      <c r="K25" s="747">
        <v>365</v>
      </c>
      <c r="L25" s="748">
        <v>365</v>
      </c>
      <c r="M25" s="754">
        <v>0</v>
      </c>
      <c r="N25" s="747">
        <v>5135</v>
      </c>
      <c r="O25" s="748">
        <v>0</v>
      </c>
      <c r="P25" s="759">
        <f t="shared" si="0"/>
        <v>203537</v>
      </c>
    </row>
    <row r="26" spans="1:32" ht="14.25" customHeight="1" thickBot="1" x14ac:dyDescent="0.25">
      <c r="A26" s="141">
        <v>15</v>
      </c>
      <c r="B26" s="35" t="s">
        <v>29</v>
      </c>
      <c r="C26" s="755">
        <v>4843</v>
      </c>
      <c r="D26" s="756">
        <v>753</v>
      </c>
      <c r="E26" s="757">
        <v>161</v>
      </c>
      <c r="F26" s="1360">
        <v>23064</v>
      </c>
      <c r="G26" s="749">
        <v>8854</v>
      </c>
      <c r="H26" s="749">
        <v>822</v>
      </c>
      <c r="I26" s="749">
        <v>1460</v>
      </c>
      <c r="J26" s="749">
        <v>174</v>
      </c>
      <c r="K26" s="749">
        <v>19</v>
      </c>
      <c r="L26" s="750">
        <v>0</v>
      </c>
      <c r="M26" s="755">
        <v>0</v>
      </c>
      <c r="N26" s="756">
        <v>0</v>
      </c>
      <c r="O26" s="757">
        <v>0</v>
      </c>
      <c r="P26" s="760">
        <f t="shared" si="0"/>
        <v>40150</v>
      </c>
    </row>
    <row r="27" spans="1:32" ht="15" x14ac:dyDescent="0.25">
      <c r="A27" s="148"/>
      <c r="B27" s="746" t="s">
        <v>487</v>
      </c>
      <c r="C27" s="446">
        <f t="shared" ref="C27:P27" si="1">SUM(C12:C26)</f>
        <v>147249</v>
      </c>
      <c r="D27" s="446">
        <f t="shared" si="1"/>
        <v>33755</v>
      </c>
      <c r="E27" s="446">
        <f t="shared" si="1"/>
        <v>3413</v>
      </c>
      <c r="F27" s="446">
        <f t="shared" si="1"/>
        <v>1064938</v>
      </c>
      <c r="G27" s="446">
        <f t="shared" si="1"/>
        <v>300742</v>
      </c>
      <c r="H27" s="446">
        <f t="shared" si="1"/>
        <v>44184</v>
      </c>
      <c r="I27" s="446">
        <f t="shared" si="1"/>
        <v>22437</v>
      </c>
      <c r="J27" s="446">
        <f t="shared" si="1"/>
        <v>4108</v>
      </c>
      <c r="K27" s="446">
        <f t="shared" si="1"/>
        <v>3083</v>
      </c>
      <c r="L27" s="446">
        <f t="shared" si="1"/>
        <v>5760</v>
      </c>
      <c r="M27" s="746">
        <f t="shared" si="1"/>
        <v>4195</v>
      </c>
      <c r="N27" s="746">
        <f t="shared" si="1"/>
        <v>24544</v>
      </c>
      <c r="O27" s="746">
        <f t="shared" si="1"/>
        <v>168</v>
      </c>
      <c r="P27" s="447">
        <f t="shared" si="1"/>
        <v>1658576</v>
      </c>
      <c r="Y27" t="s">
        <v>166</v>
      </c>
    </row>
    <row r="28" spans="1:32" s="738" customFormat="1" ht="14.25" x14ac:dyDescent="0.2">
      <c r="A28" s="743"/>
      <c r="B28" s="768" t="s">
        <v>257</v>
      </c>
      <c r="C28" s="767">
        <v>158358</v>
      </c>
      <c r="D28" s="767">
        <v>36817</v>
      </c>
      <c r="E28" s="767">
        <v>4113</v>
      </c>
      <c r="F28" s="767">
        <v>1077539</v>
      </c>
      <c r="G28" s="767">
        <v>308578</v>
      </c>
      <c r="H28" s="767">
        <v>41207</v>
      </c>
      <c r="I28" s="767">
        <v>21714</v>
      </c>
      <c r="J28" s="767">
        <v>2966</v>
      </c>
      <c r="K28" s="767">
        <v>2806</v>
      </c>
      <c r="L28" s="767">
        <v>4456</v>
      </c>
      <c r="M28" s="767">
        <v>5317</v>
      </c>
      <c r="N28" s="767">
        <v>22828</v>
      </c>
      <c r="O28" s="767">
        <v>0</v>
      </c>
      <c r="P28" s="764">
        <v>1686699</v>
      </c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</row>
    <row r="29" spans="1:32" s="160" customFormat="1" ht="14.25" x14ac:dyDescent="0.2">
      <c r="A29" s="191"/>
      <c r="B29" s="626" t="s">
        <v>162</v>
      </c>
      <c r="C29" s="448">
        <v>164179</v>
      </c>
      <c r="D29" s="448">
        <v>38204</v>
      </c>
      <c r="E29" s="448">
        <v>4915</v>
      </c>
      <c r="F29" s="448">
        <v>1074440</v>
      </c>
      <c r="G29" s="448">
        <v>316448</v>
      </c>
      <c r="H29" s="448">
        <v>40201</v>
      </c>
      <c r="I29" s="448">
        <v>20878</v>
      </c>
      <c r="J29" s="448">
        <v>1648</v>
      </c>
      <c r="K29" s="448">
        <v>2720</v>
      </c>
      <c r="L29" s="448">
        <v>3286</v>
      </c>
      <c r="M29" s="448">
        <v>3975</v>
      </c>
      <c r="N29" s="448">
        <v>24235</v>
      </c>
      <c r="O29" s="448">
        <v>0</v>
      </c>
      <c r="P29" s="449">
        <v>1695129</v>
      </c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</row>
    <row r="30" spans="1:32" s="160" customFormat="1" ht="14.25" x14ac:dyDescent="0.2">
      <c r="A30" s="191"/>
      <c r="B30" s="626" t="s">
        <v>161</v>
      </c>
      <c r="C30" s="448">
        <v>145783</v>
      </c>
      <c r="D30" s="448">
        <v>34904</v>
      </c>
      <c r="E30" s="448">
        <v>3212</v>
      </c>
      <c r="F30" s="448">
        <v>1069871</v>
      </c>
      <c r="G30" s="448">
        <v>314800</v>
      </c>
      <c r="H30" s="448">
        <v>39766</v>
      </c>
      <c r="I30" s="448">
        <v>19381</v>
      </c>
      <c r="J30" s="448">
        <v>2960</v>
      </c>
      <c r="K30" s="448">
        <v>3619</v>
      </c>
      <c r="L30" s="448">
        <v>1973</v>
      </c>
      <c r="M30" s="448">
        <v>4776</v>
      </c>
      <c r="N30" s="448">
        <v>25781</v>
      </c>
      <c r="O30" s="448">
        <v>0</v>
      </c>
      <c r="P30" s="449">
        <v>1666826</v>
      </c>
    </row>
    <row r="31" spans="1:32" s="160" customFormat="1" ht="15" thickBot="1" x14ac:dyDescent="0.25">
      <c r="A31" s="149"/>
      <c r="B31" s="627" t="s">
        <v>79</v>
      </c>
      <c r="C31" s="450">
        <v>161844</v>
      </c>
      <c r="D31" s="450">
        <v>19964</v>
      </c>
      <c r="E31" s="450">
        <v>2470</v>
      </c>
      <c r="F31" s="450">
        <v>1084660</v>
      </c>
      <c r="G31" s="450">
        <v>323129</v>
      </c>
      <c r="H31" s="450">
        <v>39605</v>
      </c>
      <c r="I31" s="450">
        <v>20105</v>
      </c>
      <c r="J31" s="450">
        <v>1726</v>
      </c>
      <c r="K31" s="450">
        <v>1005</v>
      </c>
      <c r="L31" s="450"/>
      <c r="M31" s="450">
        <v>4683</v>
      </c>
      <c r="N31" s="450">
        <v>27064</v>
      </c>
      <c r="O31" s="450">
        <v>0</v>
      </c>
      <c r="P31" s="451">
        <v>1686255</v>
      </c>
    </row>
    <row r="32" spans="1:32" x14ac:dyDescent="0.2">
      <c r="A32" s="1" t="s">
        <v>83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32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32" ht="13.5" thickBot="1" x14ac:dyDescent="0.25">
      <c r="A34" s="7" t="s">
        <v>220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32" ht="43.5" customHeight="1" thickBot="1" x14ac:dyDescent="0.25">
      <c r="A35" s="77"/>
      <c r="B35" s="10"/>
      <c r="C35" s="1648" t="s">
        <v>84</v>
      </c>
      <c r="D35" s="1648"/>
      <c r="E35" s="1648"/>
      <c r="F35" s="1650" t="s">
        <v>167</v>
      </c>
      <c r="G35" s="1651"/>
      <c r="H35" s="1651"/>
      <c r="I35" s="1651"/>
      <c r="J35" s="1651"/>
      <c r="K35" s="1651"/>
      <c r="L35" s="1652"/>
      <c r="M35" s="1648" t="s">
        <v>86</v>
      </c>
      <c r="N35" s="1648"/>
      <c r="O35" s="1648"/>
      <c r="P35" s="289"/>
    </row>
    <row r="36" spans="1:32" ht="110.25" customHeight="1" thickBot="1" x14ac:dyDescent="0.25">
      <c r="A36" s="45" t="s">
        <v>80</v>
      </c>
      <c r="B36" s="56" t="s">
        <v>3</v>
      </c>
      <c r="C36" s="45" t="s">
        <v>181</v>
      </c>
      <c r="D36" s="46" t="s">
        <v>180</v>
      </c>
      <c r="E36" s="80" t="s">
        <v>427</v>
      </c>
      <c r="F36" s="56" t="s">
        <v>182</v>
      </c>
      <c r="G36" s="44" t="s">
        <v>183</v>
      </c>
      <c r="H36" s="46" t="s">
        <v>428</v>
      </c>
      <c r="I36" s="44" t="s">
        <v>429</v>
      </c>
      <c r="J36" s="44" t="s">
        <v>430</v>
      </c>
      <c r="K36" s="44" t="s">
        <v>87</v>
      </c>
      <c r="L36" s="90" t="s">
        <v>184</v>
      </c>
      <c r="M36" s="45" t="s">
        <v>88</v>
      </c>
      <c r="N36" s="46" t="s">
        <v>431</v>
      </c>
      <c r="O36" s="44" t="s">
        <v>432</v>
      </c>
      <c r="P36" s="56" t="s">
        <v>279</v>
      </c>
    </row>
    <row r="37" spans="1:32" ht="14.25" x14ac:dyDescent="0.2">
      <c r="A37" s="921">
        <v>1</v>
      </c>
      <c r="B37" s="923" t="s">
        <v>15</v>
      </c>
      <c r="C37" s="753">
        <v>0</v>
      </c>
      <c r="D37" s="964">
        <v>0</v>
      </c>
      <c r="E37" s="965">
        <v>0</v>
      </c>
      <c r="F37" s="964">
        <v>0</v>
      </c>
      <c r="G37" s="964">
        <v>0</v>
      </c>
      <c r="H37" s="964">
        <v>0</v>
      </c>
      <c r="I37" s="964">
        <v>365</v>
      </c>
      <c r="J37" s="964">
        <v>0</v>
      </c>
      <c r="K37" s="964">
        <v>0</v>
      </c>
      <c r="L37" s="964">
        <v>0</v>
      </c>
      <c r="M37" s="753">
        <v>10527</v>
      </c>
      <c r="N37" s="964">
        <v>0</v>
      </c>
      <c r="O37" s="965">
        <v>1059</v>
      </c>
      <c r="P37" s="758">
        <f t="shared" ref="P37:P51" si="2">SUM(C37:O37)</f>
        <v>11951</v>
      </c>
      <c r="R37" s="940"/>
      <c r="S37" s="939"/>
      <c r="T37" s="940"/>
      <c r="U37" s="940"/>
      <c r="V37" s="940"/>
      <c r="W37" s="939"/>
      <c r="X37" s="940"/>
      <c r="Y37" s="939"/>
      <c r="Z37" s="939"/>
      <c r="AA37" s="940"/>
      <c r="AB37" s="940"/>
      <c r="AC37" s="940"/>
      <c r="AD37" s="940"/>
      <c r="AE37" s="940"/>
      <c r="AF37" s="940"/>
    </row>
    <row r="38" spans="1:32" ht="14.25" x14ac:dyDescent="0.2">
      <c r="A38" s="932">
        <v>2</v>
      </c>
      <c r="B38" s="924" t="s">
        <v>16</v>
      </c>
      <c r="C38" s="754">
        <v>424</v>
      </c>
      <c r="D38" s="747">
        <v>0</v>
      </c>
      <c r="E38" s="748">
        <v>0</v>
      </c>
      <c r="F38" s="747">
        <v>631</v>
      </c>
      <c r="G38" s="747">
        <v>0</v>
      </c>
      <c r="H38" s="747">
        <v>0</v>
      </c>
      <c r="I38" s="747">
        <v>0</v>
      </c>
      <c r="J38" s="747">
        <v>0</v>
      </c>
      <c r="K38" s="747">
        <v>0</v>
      </c>
      <c r="L38" s="747">
        <v>0</v>
      </c>
      <c r="M38" s="754">
        <v>9434</v>
      </c>
      <c r="N38" s="747">
        <v>0</v>
      </c>
      <c r="O38" s="748">
        <v>1683</v>
      </c>
      <c r="P38" s="759">
        <f t="shared" si="2"/>
        <v>12172</v>
      </c>
      <c r="R38" s="940"/>
      <c r="S38" s="939"/>
      <c r="T38" s="940"/>
      <c r="U38" s="940"/>
      <c r="V38" s="940"/>
      <c r="W38" s="939"/>
      <c r="X38" s="940"/>
      <c r="Y38" s="939"/>
      <c r="Z38" s="939"/>
      <c r="AA38" s="940"/>
      <c r="AB38" s="940"/>
      <c r="AC38" s="940"/>
      <c r="AD38" s="940"/>
      <c r="AE38" s="940"/>
      <c r="AF38" s="940"/>
    </row>
    <row r="39" spans="1:32" ht="14.25" x14ac:dyDescent="0.2">
      <c r="A39" s="932">
        <v>3</v>
      </c>
      <c r="B39" s="924" t="s">
        <v>17</v>
      </c>
      <c r="C39" s="754">
        <v>0</v>
      </c>
      <c r="D39" s="747">
        <v>0</v>
      </c>
      <c r="E39" s="748">
        <v>0</v>
      </c>
      <c r="F39" s="747">
        <v>730</v>
      </c>
      <c r="G39" s="747">
        <v>0</v>
      </c>
      <c r="H39" s="747">
        <v>0</v>
      </c>
      <c r="I39" s="747">
        <v>0</v>
      </c>
      <c r="J39" s="747">
        <v>0</v>
      </c>
      <c r="K39" s="747">
        <v>0</v>
      </c>
      <c r="L39" s="747">
        <v>0</v>
      </c>
      <c r="M39" s="754">
        <v>6259</v>
      </c>
      <c r="N39" s="747">
        <v>0</v>
      </c>
      <c r="O39" s="748">
        <v>1175</v>
      </c>
      <c r="P39" s="759">
        <f t="shared" si="2"/>
        <v>8164</v>
      </c>
      <c r="R39" s="940"/>
      <c r="S39" s="939"/>
      <c r="T39" s="940"/>
      <c r="U39" s="940"/>
      <c r="V39" s="940"/>
      <c r="W39" s="939"/>
      <c r="X39" s="940"/>
      <c r="Y39" s="939"/>
      <c r="Z39" s="939"/>
      <c r="AA39" s="940"/>
      <c r="AB39" s="940"/>
      <c r="AC39" s="940"/>
      <c r="AD39" s="940"/>
      <c r="AE39" s="940"/>
      <c r="AF39" s="940"/>
    </row>
    <row r="40" spans="1:32" ht="14.25" x14ac:dyDescent="0.2">
      <c r="A40" s="932">
        <v>4</v>
      </c>
      <c r="B40" s="924" t="s">
        <v>18</v>
      </c>
      <c r="C40" s="754">
        <v>0</v>
      </c>
      <c r="D40" s="747">
        <v>0</v>
      </c>
      <c r="E40" s="748">
        <v>0</v>
      </c>
      <c r="F40" s="747">
        <v>365</v>
      </c>
      <c r="G40" s="747">
        <v>0</v>
      </c>
      <c r="H40" s="747">
        <v>182</v>
      </c>
      <c r="I40" s="747">
        <v>0</v>
      </c>
      <c r="J40" s="747">
        <v>233</v>
      </c>
      <c r="K40" s="747">
        <v>0</v>
      </c>
      <c r="L40" s="747">
        <v>0</v>
      </c>
      <c r="M40" s="754">
        <v>4128</v>
      </c>
      <c r="N40" s="747">
        <v>0</v>
      </c>
      <c r="O40" s="748">
        <v>484</v>
      </c>
      <c r="P40" s="759">
        <f t="shared" si="2"/>
        <v>5392</v>
      </c>
      <c r="R40" s="938"/>
      <c r="S40" s="937"/>
      <c r="T40" s="938"/>
      <c r="U40" s="938"/>
      <c r="V40" s="938"/>
      <c r="W40" s="937"/>
      <c r="X40" s="938"/>
      <c r="Y40" s="937"/>
      <c r="Z40" s="937"/>
      <c r="AA40" s="938"/>
      <c r="AB40" s="938"/>
      <c r="AC40" s="938"/>
      <c r="AD40" s="938"/>
      <c r="AE40" s="938"/>
      <c r="AF40" s="938"/>
    </row>
    <row r="41" spans="1:32" ht="14.25" x14ac:dyDescent="0.2">
      <c r="A41" s="932">
        <v>5</v>
      </c>
      <c r="B41" s="924" t="s">
        <v>19</v>
      </c>
      <c r="C41" s="754">
        <v>16</v>
      </c>
      <c r="D41" s="747">
        <v>0</v>
      </c>
      <c r="E41" s="748">
        <v>0</v>
      </c>
      <c r="F41" s="747">
        <v>365</v>
      </c>
      <c r="G41" s="747">
        <v>0</v>
      </c>
      <c r="H41" s="747">
        <v>0</v>
      </c>
      <c r="I41" s="747">
        <v>0</v>
      </c>
      <c r="J41" s="747">
        <v>365</v>
      </c>
      <c r="K41" s="747">
        <v>0</v>
      </c>
      <c r="L41" s="747">
        <v>0</v>
      </c>
      <c r="M41" s="754">
        <v>10444</v>
      </c>
      <c r="N41" s="747">
        <v>0</v>
      </c>
      <c r="O41" s="748">
        <v>0</v>
      </c>
      <c r="P41" s="759">
        <f t="shared" si="2"/>
        <v>11190</v>
      </c>
      <c r="R41" s="938"/>
      <c r="S41" s="937"/>
      <c r="T41" s="938"/>
      <c r="U41" s="938"/>
      <c r="V41" s="938"/>
      <c r="W41" s="937"/>
      <c r="X41" s="938"/>
      <c r="Y41" s="937"/>
      <c r="Z41" s="937"/>
      <c r="AA41" s="938"/>
      <c r="AB41" s="938"/>
      <c r="AC41" s="938"/>
      <c r="AD41" s="938"/>
      <c r="AE41" s="938"/>
      <c r="AF41" s="938"/>
    </row>
    <row r="42" spans="1:32" ht="14.25" x14ac:dyDescent="0.2">
      <c r="A42" s="932">
        <v>6</v>
      </c>
      <c r="B42" s="924" t="s">
        <v>20</v>
      </c>
      <c r="C42" s="754">
        <v>0</v>
      </c>
      <c r="D42" s="747">
        <v>0</v>
      </c>
      <c r="E42" s="748">
        <v>0</v>
      </c>
      <c r="F42" s="747">
        <v>0</v>
      </c>
      <c r="G42" s="747">
        <v>0</v>
      </c>
      <c r="H42" s="747">
        <v>0</v>
      </c>
      <c r="I42" s="747">
        <v>365</v>
      </c>
      <c r="J42" s="747">
        <v>0</v>
      </c>
      <c r="K42" s="747">
        <v>0</v>
      </c>
      <c r="L42" s="747">
        <v>0</v>
      </c>
      <c r="M42" s="754">
        <v>0</v>
      </c>
      <c r="N42" s="747">
        <v>0</v>
      </c>
      <c r="O42" s="748">
        <v>0</v>
      </c>
      <c r="P42" s="759">
        <f t="shared" si="2"/>
        <v>365</v>
      </c>
      <c r="R42" s="938"/>
      <c r="S42" s="937"/>
      <c r="T42" s="938"/>
      <c r="U42" s="938"/>
      <c r="V42" s="938"/>
      <c r="W42" s="937"/>
      <c r="X42" s="938"/>
      <c r="Y42" s="937"/>
      <c r="Z42" s="937"/>
      <c r="AA42" s="938"/>
      <c r="AB42" s="938"/>
      <c r="AC42" s="938"/>
      <c r="AD42" s="938"/>
      <c r="AE42" s="938"/>
      <c r="AF42" s="938"/>
    </row>
    <row r="43" spans="1:32" ht="14.25" x14ac:dyDescent="0.2">
      <c r="A43" s="932">
        <v>7</v>
      </c>
      <c r="B43" s="924" t="s">
        <v>21</v>
      </c>
      <c r="C43" s="754">
        <v>0</v>
      </c>
      <c r="D43" s="747">
        <v>0</v>
      </c>
      <c r="E43" s="748">
        <v>0</v>
      </c>
      <c r="F43" s="747">
        <v>0</v>
      </c>
      <c r="G43" s="747">
        <v>0</v>
      </c>
      <c r="H43" s="747">
        <v>0</v>
      </c>
      <c r="I43" s="747">
        <v>0</v>
      </c>
      <c r="J43" s="747">
        <v>364</v>
      </c>
      <c r="K43" s="747">
        <v>0</v>
      </c>
      <c r="L43" s="747">
        <v>0</v>
      </c>
      <c r="M43" s="754">
        <v>7603</v>
      </c>
      <c r="N43" s="747">
        <v>0</v>
      </c>
      <c r="O43" s="748">
        <v>4577</v>
      </c>
      <c r="P43" s="759">
        <f t="shared" si="2"/>
        <v>12544</v>
      </c>
      <c r="R43" s="938"/>
      <c r="S43" s="937"/>
      <c r="T43" s="938"/>
      <c r="U43" s="938"/>
      <c r="V43" s="938"/>
      <c r="W43" s="937"/>
      <c r="X43" s="938"/>
      <c r="Y43" s="937"/>
      <c r="Z43" s="937"/>
      <c r="AA43" s="938"/>
      <c r="AB43" s="938"/>
      <c r="AC43" s="938"/>
      <c r="AD43" s="938"/>
      <c r="AE43" s="938"/>
      <c r="AF43" s="938"/>
    </row>
    <row r="44" spans="1:32" ht="14.25" x14ac:dyDescent="0.2">
      <c r="A44" s="932">
        <v>8</v>
      </c>
      <c r="B44" s="924" t="s">
        <v>22</v>
      </c>
      <c r="C44" s="754">
        <v>0</v>
      </c>
      <c r="D44" s="747">
        <v>0</v>
      </c>
      <c r="E44" s="748">
        <v>0</v>
      </c>
      <c r="F44" s="747">
        <v>0</v>
      </c>
      <c r="G44" s="747">
        <v>0</v>
      </c>
      <c r="H44" s="747">
        <v>0</v>
      </c>
      <c r="I44" s="747">
        <v>0</v>
      </c>
      <c r="J44" s="747">
        <v>0</v>
      </c>
      <c r="K44" s="747">
        <v>0</v>
      </c>
      <c r="L44" s="747">
        <v>0</v>
      </c>
      <c r="M44" s="754">
        <v>2920</v>
      </c>
      <c r="N44" s="747">
        <v>0</v>
      </c>
      <c r="O44" s="748">
        <v>2756</v>
      </c>
      <c r="P44" s="759">
        <f t="shared" si="2"/>
        <v>5676</v>
      </c>
    </row>
    <row r="45" spans="1:32" ht="14.25" x14ac:dyDescent="0.2">
      <c r="A45" s="932">
        <v>9</v>
      </c>
      <c r="B45" s="924" t="s">
        <v>23</v>
      </c>
      <c r="C45" s="754">
        <v>191</v>
      </c>
      <c r="D45" s="747">
        <v>0</v>
      </c>
      <c r="E45" s="748">
        <v>0</v>
      </c>
      <c r="F45" s="747">
        <v>0</v>
      </c>
      <c r="G45" s="747">
        <v>0</v>
      </c>
      <c r="H45" s="747">
        <v>365</v>
      </c>
      <c r="I45" s="747">
        <v>0</v>
      </c>
      <c r="J45" s="747">
        <v>0</v>
      </c>
      <c r="K45" s="747">
        <v>0</v>
      </c>
      <c r="L45" s="747">
        <v>0</v>
      </c>
      <c r="M45" s="754">
        <v>1004</v>
      </c>
      <c r="N45" s="747">
        <v>0</v>
      </c>
      <c r="O45" s="748">
        <v>3453</v>
      </c>
      <c r="P45" s="759">
        <f t="shared" si="2"/>
        <v>5013</v>
      </c>
    </row>
    <row r="46" spans="1:32" ht="14.25" x14ac:dyDescent="0.2">
      <c r="A46" s="932">
        <v>10</v>
      </c>
      <c r="B46" s="924" t="s">
        <v>24</v>
      </c>
      <c r="C46" s="754">
        <v>0</v>
      </c>
      <c r="D46" s="747">
        <v>0</v>
      </c>
      <c r="E46" s="748">
        <v>0</v>
      </c>
      <c r="F46" s="747">
        <v>0</v>
      </c>
      <c r="G46" s="747">
        <v>0</v>
      </c>
      <c r="H46" s="747">
        <v>0</v>
      </c>
      <c r="I46" s="747">
        <v>0</v>
      </c>
      <c r="J46" s="747">
        <v>0</v>
      </c>
      <c r="K46" s="747">
        <v>0</v>
      </c>
      <c r="L46" s="747">
        <v>0</v>
      </c>
      <c r="M46" s="754">
        <v>3648</v>
      </c>
      <c r="N46" s="747">
        <v>0</v>
      </c>
      <c r="O46" s="748">
        <v>1849</v>
      </c>
      <c r="P46" s="759">
        <f t="shared" si="2"/>
        <v>5497</v>
      </c>
    </row>
    <row r="47" spans="1:32" ht="14.25" x14ac:dyDescent="0.2">
      <c r="A47" s="932">
        <v>11</v>
      </c>
      <c r="B47" s="924" t="s">
        <v>25</v>
      </c>
      <c r="C47" s="754">
        <v>37</v>
      </c>
      <c r="D47" s="747">
        <v>0</v>
      </c>
      <c r="E47" s="748">
        <v>0</v>
      </c>
      <c r="F47" s="747">
        <v>0</v>
      </c>
      <c r="G47" s="747">
        <v>0</v>
      </c>
      <c r="H47" s="747">
        <v>0</v>
      </c>
      <c r="I47" s="747">
        <v>0</v>
      </c>
      <c r="J47" s="747">
        <v>0</v>
      </c>
      <c r="K47" s="747">
        <v>0</v>
      </c>
      <c r="L47" s="747">
        <v>0</v>
      </c>
      <c r="M47" s="754">
        <v>3650</v>
      </c>
      <c r="N47" s="747">
        <v>0</v>
      </c>
      <c r="O47" s="748">
        <v>996</v>
      </c>
      <c r="P47" s="759">
        <f t="shared" si="2"/>
        <v>4683</v>
      </c>
    </row>
    <row r="48" spans="1:32" ht="14.25" x14ac:dyDescent="0.2">
      <c r="A48" s="932">
        <v>12</v>
      </c>
      <c r="B48" s="924" t="s">
        <v>26</v>
      </c>
      <c r="C48" s="754">
        <v>0</v>
      </c>
      <c r="D48" s="747">
        <v>0</v>
      </c>
      <c r="E48" s="748">
        <v>0</v>
      </c>
      <c r="F48" s="747">
        <v>0</v>
      </c>
      <c r="G48" s="747">
        <v>0</v>
      </c>
      <c r="H48" s="747">
        <v>0</v>
      </c>
      <c r="I48" s="747">
        <v>0</v>
      </c>
      <c r="J48" s="747">
        <v>80</v>
      </c>
      <c r="K48" s="747">
        <v>0</v>
      </c>
      <c r="L48" s="747">
        <v>0</v>
      </c>
      <c r="M48" s="754">
        <v>10482</v>
      </c>
      <c r="N48" s="747">
        <v>730</v>
      </c>
      <c r="O48" s="748">
        <v>5850</v>
      </c>
      <c r="P48" s="759">
        <f t="shared" si="2"/>
        <v>17142</v>
      </c>
    </row>
    <row r="49" spans="1:32" ht="14.25" x14ac:dyDescent="0.2">
      <c r="A49" s="932">
        <v>13</v>
      </c>
      <c r="B49" s="924" t="s">
        <v>27</v>
      </c>
      <c r="C49" s="754">
        <v>0</v>
      </c>
      <c r="D49" s="747">
        <v>47</v>
      </c>
      <c r="E49" s="748">
        <v>0</v>
      </c>
      <c r="F49" s="747">
        <v>454</v>
      </c>
      <c r="G49" s="747">
        <v>0</v>
      </c>
      <c r="H49" s="747">
        <v>365</v>
      </c>
      <c r="I49" s="747">
        <v>0</v>
      </c>
      <c r="J49" s="747">
        <v>0</v>
      </c>
      <c r="K49" s="747">
        <v>0</v>
      </c>
      <c r="L49" s="747">
        <v>0</v>
      </c>
      <c r="M49" s="754">
        <v>4382</v>
      </c>
      <c r="N49" s="747">
        <v>1460</v>
      </c>
      <c r="O49" s="748">
        <v>4364</v>
      </c>
      <c r="P49" s="759">
        <f t="shared" si="2"/>
        <v>11072</v>
      </c>
    </row>
    <row r="50" spans="1:32" ht="14.25" x14ac:dyDescent="0.2">
      <c r="A50" s="932">
        <v>14</v>
      </c>
      <c r="B50" s="924" t="s">
        <v>28</v>
      </c>
      <c r="C50" s="754">
        <v>0</v>
      </c>
      <c r="D50" s="747">
        <v>0</v>
      </c>
      <c r="E50" s="748">
        <v>0</v>
      </c>
      <c r="F50" s="747">
        <v>0</v>
      </c>
      <c r="G50" s="747">
        <v>0</v>
      </c>
      <c r="H50" s="747">
        <v>0</v>
      </c>
      <c r="I50" s="747">
        <v>365</v>
      </c>
      <c r="J50" s="747">
        <v>0</v>
      </c>
      <c r="K50" s="747">
        <v>0</v>
      </c>
      <c r="L50" s="747">
        <v>0</v>
      </c>
      <c r="M50" s="754">
        <v>5922</v>
      </c>
      <c r="N50" s="747">
        <v>0</v>
      </c>
      <c r="O50" s="748">
        <v>2961</v>
      </c>
      <c r="P50" s="759">
        <f t="shared" si="2"/>
        <v>9248</v>
      </c>
    </row>
    <row r="51" spans="1:32" ht="15" customHeight="1" thickBot="1" x14ac:dyDescent="0.25">
      <c r="A51" s="926">
        <v>15</v>
      </c>
      <c r="B51" s="922" t="s">
        <v>29</v>
      </c>
      <c r="C51" s="755">
        <v>254</v>
      </c>
      <c r="D51" s="756">
        <v>0</v>
      </c>
      <c r="E51" s="757">
        <v>0</v>
      </c>
      <c r="F51" s="756">
        <v>609</v>
      </c>
      <c r="G51" s="756">
        <v>0</v>
      </c>
      <c r="H51" s="756">
        <v>0</v>
      </c>
      <c r="I51" s="756">
        <v>0</v>
      </c>
      <c r="J51" s="756">
        <v>0</v>
      </c>
      <c r="K51" s="756">
        <v>0</v>
      </c>
      <c r="L51" s="756">
        <v>0</v>
      </c>
      <c r="M51" s="755">
        <v>4374</v>
      </c>
      <c r="N51" s="756">
        <v>364</v>
      </c>
      <c r="O51" s="757">
        <v>2395</v>
      </c>
      <c r="P51" s="760">
        <f t="shared" si="2"/>
        <v>7996</v>
      </c>
    </row>
    <row r="52" spans="1:32" ht="15" x14ac:dyDescent="0.25">
      <c r="A52" s="148"/>
      <c r="B52" s="746" t="s">
        <v>487</v>
      </c>
      <c r="C52" s="446">
        <f t="shared" ref="C52:P52" si="3">SUM(C37:C51)</f>
        <v>922</v>
      </c>
      <c r="D52" s="446">
        <f t="shared" si="3"/>
        <v>47</v>
      </c>
      <c r="E52" s="446">
        <f t="shared" si="3"/>
        <v>0</v>
      </c>
      <c r="F52" s="446">
        <f t="shared" si="3"/>
        <v>3154</v>
      </c>
      <c r="G52" s="446">
        <f t="shared" si="3"/>
        <v>0</v>
      </c>
      <c r="H52" s="446">
        <f t="shared" si="3"/>
        <v>912</v>
      </c>
      <c r="I52" s="446">
        <f t="shared" si="3"/>
        <v>1095</v>
      </c>
      <c r="J52" s="446">
        <f t="shared" si="3"/>
        <v>1042</v>
      </c>
      <c r="K52" s="446">
        <f t="shared" si="3"/>
        <v>0</v>
      </c>
      <c r="L52" s="446">
        <f t="shared" si="3"/>
        <v>0</v>
      </c>
      <c r="M52" s="446">
        <f t="shared" si="3"/>
        <v>84777</v>
      </c>
      <c r="N52" s="446">
        <f t="shared" si="3"/>
        <v>2554</v>
      </c>
      <c r="O52" s="446">
        <f t="shared" si="3"/>
        <v>33602</v>
      </c>
      <c r="P52" s="447">
        <f t="shared" si="3"/>
        <v>128105</v>
      </c>
    </row>
    <row r="53" spans="1:32" s="738" customFormat="1" ht="14.25" x14ac:dyDescent="0.2">
      <c r="A53" s="743"/>
      <c r="B53" s="768" t="s">
        <v>257</v>
      </c>
      <c r="C53" s="767">
        <v>357</v>
      </c>
      <c r="D53" s="767">
        <v>345</v>
      </c>
      <c r="E53" s="767">
        <v>0</v>
      </c>
      <c r="F53" s="767">
        <v>1825</v>
      </c>
      <c r="G53" s="767">
        <v>0</v>
      </c>
      <c r="H53" s="767">
        <v>1246</v>
      </c>
      <c r="I53" s="767">
        <v>1199</v>
      </c>
      <c r="J53" s="767">
        <v>730</v>
      </c>
      <c r="K53" s="767">
        <v>0</v>
      </c>
      <c r="L53" s="767">
        <v>0</v>
      </c>
      <c r="M53" s="767">
        <v>81799</v>
      </c>
      <c r="N53" s="767">
        <v>3682</v>
      </c>
      <c r="O53" s="767">
        <v>26011.25</v>
      </c>
      <c r="P53" s="764">
        <v>117194.25</v>
      </c>
    </row>
    <row r="54" spans="1:32" s="160" customFormat="1" ht="14.25" x14ac:dyDescent="0.2">
      <c r="A54" s="191"/>
      <c r="B54" s="626" t="s">
        <v>162</v>
      </c>
      <c r="C54" s="448">
        <v>711</v>
      </c>
      <c r="D54" s="448">
        <v>313</v>
      </c>
      <c r="E54" s="448">
        <v>0</v>
      </c>
      <c r="F54" s="448">
        <v>2119</v>
      </c>
      <c r="G54" s="448">
        <v>0</v>
      </c>
      <c r="H54" s="448">
        <v>1712</v>
      </c>
      <c r="I54" s="448">
        <v>1749</v>
      </c>
      <c r="J54" s="448">
        <v>732</v>
      </c>
      <c r="K54" s="448">
        <v>0</v>
      </c>
      <c r="L54" s="448">
        <v>0</v>
      </c>
      <c r="M54" s="448">
        <v>81522</v>
      </c>
      <c r="N54" s="448">
        <v>4478</v>
      </c>
      <c r="O54" s="448">
        <v>30425</v>
      </c>
      <c r="P54" s="449">
        <v>123761</v>
      </c>
    </row>
    <row r="55" spans="1:32" s="160" customFormat="1" ht="14.25" x14ac:dyDescent="0.2">
      <c r="A55" s="191"/>
      <c r="B55" s="626" t="s">
        <v>161</v>
      </c>
      <c r="C55" s="448">
        <v>2984</v>
      </c>
      <c r="D55" s="448">
        <v>416</v>
      </c>
      <c r="E55" s="448">
        <v>1</v>
      </c>
      <c r="F55" s="448">
        <v>2142</v>
      </c>
      <c r="G55" s="448">
        <v>537</v>
      </c>
      <c r="H55" s="448">
        <v>2821</v>
      </c>
      <c r="I55" s="448">
        <v>1825</v>
      </c>
      <c r="J55" s="448">
        <v>730</v>
      </c>
      <c r="K55" s="448">
        <v>0</v>
      </c>
      <c r="L55" s="448">
        <v>0</v>
      </c>
      <c r="M55" s="448">
        <v>86694</v>
      </c>
      <c r="N55" s="448">
        <v>4982</v>
      </c>
      <c r="O55" s="448">
        <v>33204</v>
      </c>
      <c r="P55" s="449">
        <v>136336</v>
      </c>
    </row>
    <row r="56" spans="1:32" s="160" customFormat="1" ht="15" thickBot="1" x14ac:dyDescent="0.25">
      <c r="A56" s="149"/>
      <c r="B56" s="627" t="s">
        <v>79</v>
      </c>
      <c r="C56" s="450">
        <v>1515</v>
      </c>
      <c r="D56" s="450">
        <v>1825</v>
      </c>
      <c r="E56" s="450">
        <v>0</v>
      </c>
      <c r="F56" s="450">
        <v>4087</v>
      </c>
      <c r="G56" s="450">
        <v>365</v>
      </c>
      <c r="H56" s="450">
        <v>1825</v>
      </c>
      <c r="I56" s="450">
        <v>730</v>
      </c>
      <c r="J56" s="450">
        <v>862</v>
      </c>
      <c r="K56" s="450">
        <v>0</v>
      </c>
      <c r="L56" s="450"/>
      <c r="M56" s="450">
        <v>77149</v>
      </c>
      <c r="N56" s="450">
        <v>5604</v>
      </c>
      <c r="O56" s="450">
        <v>26798</v>
      </c>
      <c r="P56" s="451">
        <v>120760</v>
      </c>
    </row>
    <row r="57" spans="1:32" x14ac:dyDescent="0.2">
      <c r="A57" s="1" t="s">
        <v>83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32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61" spans="1:32" ht="13.5" thickBot="1" x14ac:dyDescent="0.25">
      <c r="A61" s="7" t="s">
        <v>221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</row>
    <row r="62" spans="1:32" ht="42.75" customHeight="1" thickBot="1" x14ac:dyDescent="0.25">
      <c r="A62" s="77"/>
      <c r="B62" s="126"/>
      <c r="C62" s="1653" t="s">
        <v>84</v>
      </c>
      <c r="D62" s="1653"/>
      <c r="E62" s="1653"/>
      <c r="F62" s="1654" t="s">
        <v>167</v>
      </c>
      <c r="G62" s="1655"/>
      <c r="H62" s="1655"/>
      <c r="I62" s="1655"/>
      <c r="J62" s="1655"/>
      <c r="K62" s="1655"/>
      <c r="L62" s="1656"/>
      <c r="M62" s="1653" t="s">
        <v>86</v>
      </c>
      <c r="N62" s="1653"/>
      <c r="O62" s="1653"/>
      <c r="P62" s="289"/>
    </row>
    <row r="63" spans="1:32" ht="110.25" customHeight="1" thickBot="1" x14ac:dyDescent="0.25">
      <c r="A63" s="45" t="s">
        <v>80</v>
      </c>
      <c r="B63" s="80" t="s">
        <v>3</v>
      </c>
      <c r="C63" s="45" t="s">
        <v>181</v>
      </c>
      <c r="D63" s="46" t="s">
        <v>180</v>
      </c>
      <c r="E63" s="80" t="s">
        <v>427</v>
      </c>
      <c r="F63" s="56" t="s">
        <v>182</v>
      </c>
      <c r="G63" s="44" t="s">
        <v>183</v>
      </c>
      <c r="H63" s="46" t="s">
        <v>428</v>
      </c>
      <c r="I63" s="44" t="s">
        <v>429</v>
      </c>
      <c r="J63" s="44" t="s">
        <v>430</v>
      </c>
      <c r="K63" s="44" t="s">
        <v>87</v>
      </c>
      <c r="L63" s="90" t="s">
        <v>184</v>
      </c>
      <c r="M63" s="45" t="s">
        <v>88</v>
      </c>
      <c r="N63" s="46" t="s">
        <v>431</v>
      </c>
      <c r="O63" s="44" t="s">
        <v>432</v>
      </c>
      <c r="P63" s="56" t="s">
        <v>279</v>
      </c>
    </row>
    <row r="64" spans="1:32" ht="14.25" x14ac:dyDescent="0.2">
      <c r="A64" s="628">
        <v>1</v>
      </c>
      <c r="B64" s="629" t="s">
        <v>15</v>
      </c>
      <c r="C64" s="753">
        <v>0</v>
      </c>
      <c r="D64" s="964">
        <v>0</v>
      </c>
      <c r="E64" s="965">
        <v>0</v>
      </c>
      <c r="F64" s="753">
        <v>0</v>
      </c>
      <c r="G64" s="964">
        <v>0</v>
      </c>
      <c r="H64" s="964">
        <v>0</v>
      </c>
      <c r="I64" s="964">
        <v>0</v>
      </c>
      <c r="J64" s="964">
        <v>0</v>
      </c>
      <c r="K64" s="964">
        <v>0</v>
      </c>
      <c r="L64" s="965">
        <v>0</v>
      </c>
      <c r="M64" s="753">
        <v>0</v>
      </c>
      <c r="N64" s="964">
        <v>0</v>
      </c>
      <c r="O64" s="965">
        <v>595</v>
      </c>
      <c r="P64" s="758">
        <f t="shared" ref="P64:P78" si="4">SUM(C64:O64)</f>
        <v>595</v>
      </c>
      <c r="R64" s="942"/>
      <c r="S64" s="941"/>
      <c r="T64" s="942"/>
      <c r="U64" s="942"/>
      <c r="V64" s="942"/>
      <c r="W64" s="941"/>
      <c r="X64" s="942"/>
      <c r="Y64" s="941"/>
      <c r="Z64" s="941"/>
      <c r="AA64" s="942"/>
      <c r="AB64" s="942"/>
      <c r="AC64" s="942"/>
      <c r="AD64" s="942"/>
      <c r="AE64" s="942"/>
      <c r="AF64" s="942"/>
    </row>
    <row r="65" spans="1:32" ht="14.25" x14ac:dyDescent="0.2">
      <c r="A65" s="630">
        <v>2</v>
      </c>
      <c r="B65" s="290" t="s">
        <v>16</v>
      </c>
      <c r="C65" s="754">
        <v>0</v>
      </c>
      <c r="D65" s="747">
        <v>0</v>
      </c>
      <c r="E65" s="748">
        <v>0</v>
      </c>
      <c r="F65" s="754">
        <v>0</v>
      </c>
      <c r="G65" s="747">
        <v>0</v>
      </c>
      <c r="H65" s="747">
        <v>0</v>
      </c>
      <c r="I65" s="747">
        <v>0</v>
      </c>
      <c r="J65" s="747">
        <v>0</v>
      </c>
      <c r="K65" s="747">
        <v>0</v>
      </c>
      <c r="L65" s="748">
        <v>0</v>
      </c>
      <c r="M65" s="754">
        <v>0</v>
      </c>
      <c r="N65" s="747">
        <v>0</v>
      </c>
      <c r="O65" s="748">
        <v>0</v>
      </c>
      <c r="P65" s="759">
        <f t="shared" si="4"/>
        <v>0</v>
      </c>
      <c r="R65" s="944"/>
      <c r="S65" s="943"/>
      <c r="T65" s="944"/>
      <c r="U65" s="944"/>
      <c r="V65" s="944"/>
      <c r="W65" s="943"/>
      <c r="X65" s="944"/>
      <c r="Y65" s="943"/>
      <c r="Z65" s="943"/>
      <c r="AA65" s="944"/>
      <c r="AB65" s="944"/>
      <c r="AC65" s="944"/>
      <c r="AD65" s="944"/>
      <c r="AE65" s="944"/>
      <c r="AF65" s="944"/>
    </row>
    <row r="66" spans="1:32" ht="14.25" x14ac:dyDescent="0.2">
      <c r="A66" s="630">
        <v>3</v>
      </c>
      <c r="B66" s="290" t="s">
        <v>17</v>
      </c>
      <c r="C66" s="754">
        <v>3109</v>
      </c>
      <c r="D66" s="747">
        <v>0</v>
      </c>
      <c r="E66" s="748">
        <v>0</v>
      </c>
      <c r="F66" s="754">
        <v>84</v>
      </c>
      <c r="G66" s="747">
        <v>0</v>
      </c>
      <c r="H66" s="747">
        <v>0</v>
      </c>
      <c r="I66" s="747">
        <v>0</v>
      </c>
      <c r="J66" s="747">
        <v>0</v>
      </c>
      <c r="K66" s="747">
        <v>0</v>
      </c>
      <c r="L66" s="748">
        <v>0</v>
      </c>
      <c r="M66" s="754">
        <v>6800</v>
      </c>
      <c r="N66" s="747">
        <v>0</v>
      </c>
      <c r="O66" s="748">
        <v>0</v>
      </c>
      <c r="P66" s="759">
        <f t="shared" si="4"/>
        <v>9993</v>
      </c>
      <c r="R66" s="944"/>
      <c r="S66" s="943"/>
      <c r="T66" s="944"/>
      <c r="U66" s="944"/>
      <c r="V66" s="944"/>
      <c r="W66" s="943"/>
      <c r="X66" s="944"/>
      <c r="Y66" s="943"/>
      <c r="Z66" s="943"/>
      <c r="AA66" s="944"/>
      <c r="AB66" s="944"/>
      <c r="AC66" s="944"/>
      <c r="AD66" s="944"/>
      <c r="AE66" s="944"/>
      <c r="AF66" s="944"/>
    </row>
    <row r="67" spans="1:32" ht="14.25" x14ac:dyDescent="0.2">
      <c r="A67" s="630">
        <v>4</v>
      </c>
      <c r="B67" s="290" t="s">
        <v>18</v>
      </c>
      <c r="C67" s="754">
        <v>0</v>
      </c>
      <c r="D67" s="747">
        <v>0</v>
      </c>
      <c r="E67" s="748">
        <v>0</v>
      </c>
      <c r="F67" s="754">
        <v>0</v>
      </c>
      <c r="G67" s="747">
        <v>0</v>
      </c>
      <c r="H67" s="747">
        <v>0</v>
      </c>
      <c r="I67" s="747">
        <v>0</v>
      </c>
      <c r="J67" s="747">
        <v>0</v>
      </c>
      <c r="K67" s="747">
        <v>0</v>
      </c>
      <c r="L67" s="748">
        <v>0</v>
      </c>
      <c r="M67" s="754">
        <v>0</v>
      </c>
      <c r="N67" s="747">
        <v>0</v>
      </c>
      <c r="O67" s="748">
        <v>0</v>
      </c>
      <c r="P67" s="759">
        <f t="shared" si="4"/>
        <v>0</v>
      </c>
      <c r="R67" s="944"/>
      <c r="S67" s="943"/>
      <c r="T67" s="944"/>
      <c r="U67" s="944"/>
      <c r="V67" s="944"/>
      <c r="W67" s="943"/>
      <c r="X67" s="944"/>
      <c r="Y67" s="943"/>
      <c r="Z67" s="943"/>
      <c r="AA67" s="944"/>
      <c r="AB67" s="944"/>
      <c r="AC67" s="944"/>
      <c r="AD67" s="944"/>
      <c r="AE67" s="944"/>
      <c r="AF67" s="944"/>
    </row>
    <row r="68" spans="1:32" ht="14.25" x14ac:dyDescent="0.2">
      <c r="A68" s="630">
        <v>5</v>
      </c>
      <c r="B68" s="290" t="s">
        <v>19</v>
      </c>
      <c r="C68" s="754">
        <v>0</v>
      </c>
      <c r="D68" s="747">
        <v>0</v>
      </c>
      <c r="E68" s="748">
        <v>0</v>
      </c>
      <c r="F68" s="754">
        <v>0</v>
      </c>
      <c r="G68" s="747">
        <v>0</v>
      </c>
      <c r="H68" s="747">
        <v>0</v>
      </c>
      <c r="I68" s="747">
        <v>0</v>
      </c>
      <c r="J68" s="747">
        <v>0</v>
      </c>
      <c r="K68" s="747">
        <v>0</v>
      </c>
      <c r="L68" s="748">
        <v>0</v>
      </c>
      <c r="M68" s="754">
        <v>0</v>
      </c>
      <c r="N68" s="747">
        <v>0</v>
      </c>
      <c r="O68" s="748">
        <v>0</v>
      </c>
      <c r="P68" s="759">
        <f t="shared" si="4"/>
        <v>0</v>
      </c>
      <c r="R68" s="942"/>
      <c r="S68" s="941"/>
      <c r="T68" s="942"/>
      <c r="U68" s="942"/>
      <c r="V68" s="942"/>
      <c r="W68" s="941"/>
      <c r="X68" s="942"/>
      <c r="Y68" s="941"/>
      <c r="Z68" s="941"/>
      <c r="AA68" s="942"/>
      <c r="AB68" s="942"/>
      <c r="AC68" s="942"/>
      <c r="AD68" s="942"/>
      <c r="AE68" s="942"/>
      <c r="AF68" s="942"/>
    </row>
    <row r="69" spans="1:32" ht="14.25" x14ac:dyDescent="0.2">
      <c r="A69" s="630">
        <v>6</v>
      </c>
      <c r="B69" s="290" t="s">
        <v>20</v>
      </c>
      <c r="C69" s="754">
        <v>0</v>
      </c>
      <c r="D69" s="747">
        <v>0</v>
      </c>
      <c r="E69" s="748">
        <v>0</v>
      </c>
      <c r="F69" s="754">
        <v>0</v>
      </c>
      <c r="G69" s="747">
        <v>0</v>
      </c>
      <c r="H69" s="747">
        <v>0</v>
      </c>
      <c r="I69" s="747">
        <v>0</v>
      </c>
      <c r="J69" s="747">
        <v>0</v>
      </c>
      <c r="K69" s="747">
        <v>0</v>
      </c>
      <c r="L69" s="748">
        <v>0</v>
      </c>
      <c r="M69" s="754">
        <v>0</v>
      </c>
      <c r="N69" s="747">
        <v>0</v>
      </c>
      <c r="O69" s="748">
        <v>1460</v>
      </c>
      <c r="P69" s="759">
        <f t="shared" si="4"/>
        <v>1460</v>
      </c>
      <c r="R69" s="942"/>
      <c r="S69" s="941"/>
      <c r="T69" s="942"/>
      <c r="U69" s="942"/>
      <c r="V69" s="942"/>
      <c r="W69" s="941"/>
      <c r="X69" s="942"/>
      <c r="Y69" s="941"/>
      <c r="Z69" s="941"/>
      <c r="AA69" s="942"/>
      <c r="AB69" s="942"/>
      <c r="AC69" s="942"/>
      <c r="AD69" s="942"/>
      <c r="AE69" s="942"/>
      <c r="AF69" s="942"/>
    </row>
    <row r="70" spans="1:32" ht="14.25" x14ac:dyDescent="0.2">
      <c r="A70" s="630">
        <v>7</v>
      </c>
      <c r="B70" s="290" t="s">
        <v>21</v>
      </c>
      <c r="C70" s="754">
        <v>14</v>
      </c>
      <c r="D70" s="747">
        <v>0</v>
      </c>
      <c r="E70" s="748">
        <v>0</v>
      </c>
      <c r="F70" s="754">
        <v>0</v>
      </c>
      <c r="G70" s="747">
        <v>0</v>
      </c>
      <c r="H70" s="747">
        <v>0</v>
      </c>
      <c r="I70" s="747">
        <v>0</v>
      </c>
      <c r="J70" s="747">
        <v>0</v>
      </c>
      <c r="K70" s="747">
        <v>0</v>
      </c>
      <c r="L70" s="748">
        <v>0</v>
      </c>
      <c r="M70" s="754">
        <v>0</v>
      </c>
      <c r="N70" s="747">
        <v>0</v>
      </c>
      <c r="O70" s="748">
        <v>0</v>
      </c>
      <c r="P70" s="759">
        <f t="shared" si="4"/>
        <v>14</v>
      </c>
      <c r="R70" s="942"/>
      <c r="S70" s="941"/>
      <c r="T70" s="942"/>
      <c r="U70" s="942"/>
      <c r="V70" s="942"/>
      <c r="W70" s="941"/>
      <c r="X70" s="942"/>
      <c r="Y70" s="941"/>
      <c r="Z70" s="941"/>
      <c r="AA70" s="942"/>
      <c r="AB70" s="942"/>
      <c r="AC70" s="942"/>
      <c r="AD70" s="942"/>
      <c r="AE70" s="942"/>
      <c r="AF70" s="942"/>
    </row>
    <row r="71" spans="1:32" ht="14.25" x14ac:dyDescent="0.2">
      <c r="A71" s="630">
        <v>8</v>
      </c>
      <c r="B71" s="290" t="s">
        <v>22</v>
      </c>
      <c r="C71" s="754">
        <v>0</v>
      </c>
      <c r="D71" s="747">
        <v>0</v>
      </c>
      <c r="E71" s="748">
        <v>0</v>
      </c>
      <c r="F71" s="754">
        <v>0</v>
      </c>
      <c r="G71" s="747">
        <v>0</v>
      </c>
      <c r="H71" s="747">
        <v>0</v>
      </c>
      <c r="I71" s="747">
        <v>0</v>
      </c>
      <c r="J71" s="747">
        <v>0</v>
      </c>
      <c r="K71" s="747">
        <v>0</v>
      </c>
      <c r="L71" s="748">
        <v>0</v>
      </c>
      <c r="M71" s="754">
        <v>0</v>
      </c>
      <c r="N71" s="747">
        <v>0</v>
      </c>
      <c r="O71" s="748">
        <v>2914</v>
      </c>
      <c r="P71" s="759">
        <f t="shared" si="4"/>
        <v>2914</v>
      </c>
    </row>
    <row r="72" spans="1:32" ht="14.25" x14ac:dyDescent="0.2">
      <c r="A72" s="630">
        <v>9</v>
      </c>
      <c r="B72" s="290" t="s">
        <v>23</v>
      </c>
      <c r="C72" s="754">
        <v>0</v>
      </c>
      <c r="D72" s="747">
        <v>0</v>
      </c>
      <c r="E72" s="748">
        <v>0</v>
      </c>
      <c r="F72" s="754">
        <v>0</v>
      </c>
      <c r="G72" s="747">
        <v>0</v>
      </c>
      <c r="H72" s="747">
        <v>0</v>
      </c>
      <c r="I72" s="747">
        <v>0</v>
      </c>
      <c r="J72" s="747">
        <v>0</v>
      </c>
      <c r="K72" s="747">
        <v>0</v>
      </c>
      <c r="L72" s="748">
        <v>0</v>
      </c>
      <c r="M72" s="754">
        <v>0</v>
      </c>
      <c r="N72" s="747">
        <v>0</v>
      </c>
      <c r="O72" s="748">
        <v>0</v>
      </c>
      <c r="P72" s="759">
        <f t="shared" si="4"/>
        <v>0</v>
      </c>
    </row>
    <row r="73" spans="1:32" ht="14.25" x14ac:dyDescent="0.2">
      <c r="A73" s="630">
        <v>10</v>
      </c>
      <c r="B73" s="290" t="s">
        <v>24</v>
      </c>
      <c r="C73" s="754">
        <v>0</v>
      </c>
      <c r="D73" s="747">
        <v>0</v>
      </c>
      <c r="E73" s="748">
        <v>0</v>
      </c>
      <c r="F73" s="754">
        <v>0</v>
      </c>
      <c r="G73" s="747">
        <v>0</v>
      </c>
      <c r="H73" s="747">
        <v>0</v>
      </c>
      <c r="I73" s="747">
        <v>0</v>
      </c>
      <c r="J73" s="747">
        <v>0</v>
      </c>
      <c r="K73" s="747">
        <v>0</v>
      </c>
      <c r="L73" s="748">
        <v>0</v>
      </c>
      <c r="M73" s="754">
        <v>0</v>
      </c>
      <c r="N73" s="747">
        <v>0</v>
      </c>
      <c r="O73" s="748">
        <v>364</v>
      </c>
      <c r="P73" s="759">
        <f t="shared" si="4"/>
        <v>364</v>
      </c>
    </row>
    <row r="74" spans="1:32" ht="14.25" x14ac:dyDescent="0.2">
      <c r="A74" s="630">
        <v>11</v>
      </c>
      <c r="B74" s="290" t="s">
        <v>25</v>
      </c>
      <c r="C74" s="754">
        <v>0</v>
      </c>
      <c r="D74" s="747">
        <v>0</v>
      </c>
      <c r="E74" s="748">
        <v>0</v>
      </c>
      <c r="F74" s="754">
        <v>0</v>
      </c>
      <c r="G74" s="747">
        <v>0</v>
      </c>
      <c r="H74" s="747">
        <v>0</v>
      </c>
      <c r="I74" s="747">
        <v>0</v>
      </c>
      <c r="J74" s="747">
        <v>0</v>
      </c>
      <c r="K74" s="747">
        <v>0</v>
      </c>
      <c r="L74" s="748">
        <v>0</v>
      </c>
      <c r="M74" s="754">
        <v>0</v>
      </c>
      <c r="N74" s="747">
        <v>0</v>
      </c>
      <c r="O74" s="748">
        <v>5251</v>
      </c>
      <c r="P74" s="759">
        <f t="shared" si="4"/>
        <v>5251</v>
      </c>
    </row>
    <row r="75" spans="1:32" ht="14.25" x14ac:dyDescent="0.2">
      <c r="A75" s="630">
        <v>12</v>
      </c>
      <c r="B75" s="290" t="s">
        <v>26</v>
      </c>
      <c r="C75" s="754">
        <v>0</v>
      </c>
      <c r="D75" s="747">
        <v>0</v>
      </c>
      <c r="E75" s="748">
        <v>0</v>
      </c>
      <c r="F75" s="754">
        <v>0</v>
      </c>
      <c r="G75" s="747">
        <v>0</v>
      </c>
      <c r="H75" s="747">
        <v>0</v>
      </c>
      <c r="I75" s="747">
        <v>0</v>
      </c>
      <c r="J75" s="747">
        <v>0</v>
      </c>
      <c r="K75" s="747">
        <v>0</v>
      </c>
      <c r="L75" s="748">
        <v>0</v>
      </c>
      <c r="M75" s="754">
        <v>0</v>
      </c>
      <c r="N75" s="747">
        <v>0</v>
      </c>
      <c r="O75" s="748">
        <v>5083</v>
      </c>
      <c r="P75" s="759">
        <f t="shared" si="4"/>
        <v>5083</v>
      </c>
    </row>
    <row r="76" spans="1:32" ht="14.25" x14ac:dyDescent="0.2">
      <c r="A76" s="630">
        <v>13</v>
      </c>
      <c r="B76" s="290" t="s">
        <v>27</v>
      </c>
      <c r="C76" s="754">
        <v>0</v>
      </c>
      <c r="D76" s="747">
        <v>0</v>
      </c>
      <c r="E76" s="748">
        <v>0</v>
      </c>
      <c r="F76" s="754">
        <v>0</v>
      </c>
      <c r="G76" s="747">
        <v>0</v>
      </c>
      <c r="H76" s="747">
        <v>0</v>
      </c>
      <c r="I76" s="747">
        <v>0</v>
      </c>
      <c r="J76" s="747">
        <v>0</v>
      </c>
      <c r="K76" s="747">
        <v>0</v>
      </c>
      <c r="L76" s="748">
        <v>0</v>
      </c>
      <c r="M76" s="754">
        <v>0</v>
      </c>
      <c r="N76" s="747">
        <v>0</v>
      </c>
      <c r="O76" s="748">
        <v>0</v>
      </c>
      <c r="P76" s="759">
        <f t="shared" si="4"/>
        <v>0</v>
      </c>
    </row>
    <row r="77" spans="1:32" ht="14.25" x14ac:dyDescent="0.2">
      <c r="A77" s="630">
        <v>14</v>
      </c>
      <c r="B77" s="290" t="s">
        <v>28</v>
      </c>
      <c r="C77" s="754">
        <v>0</v>
      </c>
      <c r="D77" s="747">
        <v>0</v>
      </c>
      <c r="E77" s="748">
        <v>0</v>
      </c>
      <c r="F77" s="754">
        <v>0</v>
      </c>
      <c r="G77" s="747">
        <v>0</v>
      </c>
      <c r="H77" s="747">
        <v>0</v>
      </c>
      <c r="I77" s="747">
        <v>0</v>
      </c>
      <c r="J77" s="747">
        <v>0</v>
      </c>
      <c r="K77" s="747">
        <v>0</v>
      </c>
      <c r="L77" s="748">
        <v>0</v>
      </c>
      <c r="M77" s="754">
        <v>0</v>
      </c>
      <c r="N77" s="747">
        <v>0</v>
      </c>
      <c r="O77" s="748">
        <v>730</v>
      </c>
      <c r="P77" s="759">
        <f t="shared" si="4"/>
        <v>730</v>
      </c>
    </row>
    <row r="78" spans="1:32" ht="15.75" customHeight="1" thickBot="1" x14ac:dyDescent="0.25">
      <c r="A78" s="631">
        <v>15</v>
      </c>
      <c r="B78" s="632" t="s">
        <v>29</v>
      </c>
      <c r="C78" s="755">
        <v>0</v>
      </c>
      <c r="D78" s="756">
        <v>0</v>
      </c>
      <c r="E78" s="757">
        <v>0</v>
      </c>
      <c r="F78" s="1360">
        <v>0</v>
      </c>
      <c r="G78" s="749">
        <v>0</v>
      </c>
      <c r="H78" s="749">
        <v>0</v>
      </c>
      <c r="I78" s="749">
        <v>0</v>
      </c>
      <c r="J78" s="749">
        <v>0</v>
      </c>
      <c r="K78" s="749">
        <v>0</v>
      </c>
      <c r="L78" s="750">
        <v>0</v>
      </c>
      <c r="M78" s="755">
        <v>0</v>
      </c>
      <c r="N78" s="756">
        <v>0</v>
      </c>
      <c r="O78" s="757">
        <v>5383</v>
      </c>
      <c r="P78" s="760">
        <f t="shared" si="4"/>
        <v>5383</v>
      </c>
    </row>
    <row r="79" spans="1:32" ht="15" x14ac:dyDescent="0.25">
      <c r="A79" s="286"/>
      <c r="B79" s="746" t="s">
        <v>487</v>
      </c>
      <c r="C79" s="446">
        <f t="shared" ref="C79:P79" si="5">SUM(C64:C78)</f>
        <v>3123</v>
      </c>
      <c r="D79" s="446">
        <f t="shared" si="5"/>
        <v>0</v>
      </c>
      <c r="E79" s="446">
        <f t="shared" si="5"/>
        <v>0</v>
      </c>
      <c r="F79" s="446">
        <f t="shared" si="5"/>
        <v>84</v>
      </c>
      <c r="G79" s="446">
        <f t="shared" si="5"/>
        <v>0</v>
      </c>
      <c r="H79" s="446">
        <f t="shared" si="5"/>
        <v>0</v>
      </c>
      <c r="I79" s="446">
        <f t="shared" si="5"/>
        <v>0</v>
      </c>
      <c r="J79" s="446">
        <f t="shared" si="5"/>
        <v>0</v>
      </c>
      <c r="K79" s="446">
        <f t="shared" si="5"/>
        <v>0</v>
      </c>
      <c r="L79" s="446">
        <f t="shared" si="5"/>
        <v>0</v>
      </c>
      <c r="M79" s="446">
        <f t="shared" si="5"/>
        <v>6800</v>
      </c>
      <c r="N79" s="446">
        <f t="shared" si="5"/>
        <v>0</v>
      </c>
      <c r="O79" s="446">
        <f t="shared" si="5"/>
        <v>21780</v>
      </c>
      <c r="P79" s="447">
        <f t="shared" si="5"/>
        <v>31787</v>
      </c>
    </row>
    <row r="80" spans="1:32" s="738" customFormat="1" ht="14.25" x14ac:dyDescent="0.2">
      <c r="A80" s="761"/>
      <c r="B80" s="769" t="s">
        <v>257</v>
      </c>
      <c r="C80" s="767">
        <v>5175</v>
      </c>
      <c r="D80" s="767">
        <v>0</v>
      </c>
      <c r="E80" s="767">
        <v>0</v>
      </c>
      <c r="F80" s="767">
        <v>9</v>
      </c>
      <c r="G80" s="767">
        <v>0</v>
      </c>
      <c r="H80" s="767">
        <v>0</v>
      </c>
      <c r="I80" s="767">
        <v>0</v>
      </c>
      <c r="J80" s="767">
        <v>0</v>
      </c>
      <c r="K80" s="767">
        <v>0</v>
      </c>
      <c r="L80" s="767">
        <v>0</v>
      </c>
      <c r="M80" s="767">
        <v>5354</v>
      </c>
      <c r="N80" s="767">
        <v>7776</v>
      </c>
      <c r="O80" s="767">
        <v>23777</v>
      </c>
      <c r="P80" s="764">
        <v>42091</v>
      </c>
    </row>
    <row r="81" spans="1:16" ht="14.25" x14ac:dyDescent="0.2">
      <c r="A81" s="287"/>
      <c r="B81" s="633" t="s">
        <v>162</v>
      </c>
      <c r="C81" s="448">
        <v>4226</v>
      </c>
      <c r="D81" s="448">
        <v>0</v>
      </c>
      <c r="E81" s="448">
        <v>0</v>
      </c>
      <c r="F81" s="448">
        <v>75</v>
      </c>
      <c r="G81" s="448">
        <v>0</v>
      </c>
      <c r="H81" s="448">
        <v>0</v>
      </c>
      <c r="I81" s="448">
        <v>0</v>
      </c>
      <c r="J81" s="448">
        <v>0</v>
      </c>
      <c r="K81" s="448">
        <v>0</v>
      </c>
      <c r="L81" s="448">
        <v>0</v>
      </c>
      <c r="M81" s="448">
        <v>5817</v>
      </c>
      <c r="N81" s="448">
        <v>8984</v>
      </c>
      <c r="O81" s="448">
        <v>17209</v>
      </c>
      <c r="P81" s="449">
        <v>36311</v>
      </c>
    </row>
    <row r="82" spans="1:16" ht="14.25" x14ac:dyDescent="0.2">
      <c r="A82" s="287"/>
      <c r="B82" s="633" t="s">
        <v>161</v>
      </c>
      <c r="C82" s="448">
        <v>10908</v>
      </c>
      <c r="D82" s="448">
        <v>0</v>
      </c>
      <c r="E82" s="448">
        <v>0</v>
      </c>
      <c r="F82" s="448">
        <v>0</v>
      </c>
      <c r="G82" s="448">
        <v>0</v>
      </c>
      <c r="H82" s="448">
        <v>0</v>
      </c>
      <c r="I82" s="448">
        <v>0</v>
      </c>
      <c r="J82" s="448">
        <v>0</v>
      </c>
      <c r="K82" s="448">
        <v>0</v>
      </c>
      <c r="L82" s="448">
        <v>0</v>
      </c>
      <c r="M82" s="448">
        <v>13356</v>
      </c>
      <c r="N82" s="448">
        <v>10145</v>
      </c>
      <c r="O82" s="448">
        <v>18365</v>
      </c>
      <c r="P82" s="449">
        <v>52774</v>
      </c>
    </row>
    <row r="83" spans="1:16" ht="15" thickBot="1" x14ac:dyDescent="0.25">
      <c r="A83" s="288"/>
      <c r="B83" s="634" t="s">
        <v>79</v>
      </c>
      <c r="C83" s="450">
        <v>9146</v>
      </c>
      <c r="D83" s="450">
        <v>1523</v>
      </c>
      <c r="E83" s="450">
        <v>0</v>
      </c>
      <c r="F83" s="450">
        <v>0</v>
      </c>
      <c r="G83" s="450">
        <v>0</v>
      </c>
      <c r="H83" s="450">
        <v>0</v>
      </c>
      <c r="I83" s="450">
        <v>0</v>
      </c>
      <c r="J83" s="450">
        <v>365</v>
      </c>
      <c r="K83" s="450">
        <v>0</v>
      </c>
      <c r="L83" s="450"/>
      <c r="M83" s="450">
        <v>15511</v>
      </c>
      <c r="N83" s="450">
        <v>10862</v>
      </c>
      <c r="O83" s="450">
        <v>16817</v>
      </c>
      <c r="P83" s="451">
        <v>54224</v>
      </c>
    </row>
    <row r="84" spans="1:16" x14ac:dyDescent="0.2">
      <c r="A84" s="1" t="s">
        <v>83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7" spans="1:16" ht="15.75" thickBot="1" x14ac:dyDescent="0.25">
      <c r="A87" s="452" t="s">
        <v>222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ht="43.5" customHeight="1" thickBot="1" x14ac:dyDescent="0.25">
      <c r="A88" s="77"/>
      <c r="B88" s="10"/>
      <c r="C88" s="1648" t="s">
        <v>84</v>
      </c>
      <c r="D88" s="1648"/>
      <c r="E88" s="1648"/>
      <c r="F88" s="1650" t="s">
        <v>85</v>
      </c>
      <c r="G88" s="1651"/>
      <c r="H88" s="1651"/>
      <c r="I88" s="1651"/>
      <c r="J88" s="1651"/>
      <c r="K88" s="1651"/>
      <c r="L88" s="1652"/>
      <c r="M88" s="1648" t="s">
        <v>86</v>
      </c>
      <c r="N88" s="1648"/>
      <c r="O88" s="1648"/>
      <c r="P88" s="56"/>
    </row>
    <row r="89" spans="1:16" ht="110.25" customHeight="1" thickBot="1" x14ac:dyDescent="0.25">
      <c r="A89" s="45" t="s">
        <v>80</v>
      </c>
      <c r="B89" s="80" t="s">
        <v>3</v>
      </c>
      <c r="C89" s="45" t="s">
        <v>181</v>
      </c>
      <c r="D89" s="46" t="s">
        <v>180</v>
      </c>
      <c r="E89" s="80" t="s">
        <v>427</v>
      </c>
      <c r="F89" s="56" t="s">
        <v>182</v>
      </c>
      <c r="G89" s="44" t="s">
        <v>183</v>
      </c>
      <c r="H89" s="46" t="s">
        <v>428</v>
      </c>
      <c r="I89" s="44" t="s">
        <v>429</v>
      </c>
      <c r="J89" s="44" t="s">
        <v>430</v>
      </c>
      <c r="K89" s="44" t="s">
        <v>87</v>
      </c>
      <c r="L89" s="90" t="s">
        <v>184</v>
      </c>
      <c r="M89" s="45" t="s">
        <v>88</v>
      </c>
      <c r="N89" s="46" t="s">
        <v>431</v>
      </c>
      <c r="O89" s="44" t="s">
        <v>432</v>
      </c>
      <c r="P89" s="56" t="s">
        <v>279</v>
      </c>
    </row>
    <row r="90" spans="1:16" ht="14.25" x14ac:dyDescent="0.2">
      <c r="A90" s="32">
        <v>1</v>
      </c>
      <c r="B90" s="33" t="s">
        <v>15</v>
      </c>
      <c r="C90" s="607">
        <f t="shared" ref="C90:O90" si="6">C64+C37+C12</f>
        <v>8101</v>
      </c>
      <c r="D90" s="608">
        <f t="shared" si="6"/>
        <v>1248</v>
      </c>
      <c r="E90" s="608">
        <f t="shared" si="6"/>
        <v>99</v>
      </c>
      <c r="F90" s="607">
        <f t="shared" si="6"/>
        <v>34682</v>
      </c>
      <c r="G90" s="608">
        <f t="shared" si="6"/>
        <v>7434</v>
      </c>
      <c r="H90" s="608">
        <f t="shared" si="6"/>
        <v>2334</v>
      </c>
      <c r="I90" s="608">
        <f t="shared" si="6"/>
        <v>715</v>
      </c>
      <c r="J90" s="635">
        <f t="shared" si="6"/>
        <v>693</v>
      </c>
      <c r="K90" s="608">
        <f t="shared" si="6"/>
        <v>365</v>
      </c>
      <c r="L90" s="636">
        <f t="shared" si="6"/>
        <v>365</v>
      </c>
      <c r="M90" s="607">
        <f t="shared" si="6"/>
        <v>10527</v>
      </c>
      <c r="N90" s="608">
        <f t="shared" si="6"/>
        <v>78</v>
      </c>
      <c r="O90" s="609">
        <f t="shared" si="6"/>
        <v>1654</v>
      </c>
      <c r="P90" s="637">
        <f t="shared" ref="P90:P104" si="7">SUM(C90:O90)</f>
        <v>68295</v>
      </c>
    </row>
    <row r="91" spans="1:16" ht="14.25" x14ac:dyDescent="0.2">
      <c r="A91" s="26">
        <v>2</v>
      </c>
      <c r="B91" s="27" t="s">
        <v>16</v>
      </c>
      <c r="C91" s="610">
        <f t="shared" ref="C91:O91" si="8">C65+C38+C13</f>
        <v>7720</v>
      </c>
      <c r="D91" s="611">
        <f t="shared" si="8"/>
        <v>1318</v>
      </c>
      <c r="E91" s="611">
        <f t="shared" si="8"/>
        <v>55</v>
      </c>
      <c r="F91" s="610">
        <f t="shared" si="8"/>
        <v>57198</v>
      </c>
      <c r="G91" s="611">
        <f t="shared" si="8"/>
        <v>17040</v>
      </c>
      <c r="H91" s="611">
        <f t="shared" si="8"/>
        <v>1829</v>
      </c>
      <c r="I91" s="611">
        <f t="shared" si="8"/>
        <v>1557</v>
      </c>
      <c r="J91" s="638">
        <f t="shared" si="8"/>
        <v>0</v>
      </c>
      <c r="K91" s="611">
        <f t="shared" si="8"/>
        <v>0</v>
      </c>
      <c r="L91" s="639">
        <f t="shared" si="8"/>
        <v>1095</v>
      </c>
      <c r="M91" s="610">
        <f t="shared" si="8"/>
        <v>9434</v>
      </c>
      <c r="N91" s="611">
        <f t="shared" si="8"/>
        <v>1920</v>
      </c>
      <c r="O91" s="612">
        <f t="shared" si="8"/>
        <v>1683</v>
      </c>
      <c r="P91" s="640">
        <f t="shared" si="7"/>
        <v>100849</v>
      </c>
    </row>
    <row r="92" spans="1:16" ht="14.25" x14ac:dyDescent="0.2">
      <c r="A92" s="26">
        <v>3</v>
      </c>
      <c r="B92" s="27" t="s">
        <v>17</v>
      </c>
      <c r="C92" s="610">
        <f t="shared" ref="C92:O92" si="9">C66+C39+C14</f>
        <v>8833</v>
      </c>
      <c r="D92" s="611">
        <f t="shared" si="9"/>
        <v>3042</v>
      </c>
      <c r="E92" s="611">
        <f t="shared" si="9"/>
        <v>162</v>
      </c>
      <c r="F92" s="610">
        <f t="shared" si="9"/>
        <v>49268</v>
      </c>
      <c r="G92" s="611">
        <f t="shared" si="9"/>
        <v>12272</v>
      </c>
      <c r="H92" s="611">
        <f t="shared" si="9"/>
        <v>2643</v>
      </c>
      <c r="I92" s="611">
        <f t="shared" si="9"/>
        <v>1094</v>
      </c>
      <c r="J92" s="638">
        <f t="shared" si="9"/>
        <v>0</v>
      </c>
      <c r="K92" s="611">
        <f t="shared" si="9"/>
        <v>0</v>
      </c>
      <c r="L92" s="639">
        <f t="shared" si="9"/>
        <v>546</v>
      </c>
      <c r="M92" s="610">
        <f t="shared" si="9"/>
        <v>13059</v>
      </c>
      <c r="N92" s="611">
        <f t="shared" si="9"/>
        <v>84</v>
      </c>
      <c r="O92" s="612">
        <f t="shared" si="9"/>
        <v>1175</v>
      </c>
      <c r="P92" s="641">
        <f t="shared" si="7"/>
        <v>92178</v>
      </c>
    </row>
    <row r="93" spans="1:16" ht="14.25" x14ac:dyDescent="0.2">
      <c r="A93" s="26">
        <v>4</v>
      </c>
      <c r="B93" s="27" t="s">
        <v>18</v>
      </c>
      <c r="C93" s="610">
        <f t="shared" ref="C93:O93" si="10">C67+C40+C15</f>
        <v>1490</v>
      </c>
      <c r="D93" s="611">
        <f t="shared" si="10"/>
        <v>998</v>
      </c>
      <c r="E93" s="611">
        <f t="shared" si="10"/>
        <v>189</v>
      </c>
      <c r="F93" s="610">
        <f t="shared" si="10"/>
        <v>29737</v>
      </c>
      <c r="G93" s="611">
        <f t="shared" si="10"/>
        <v>10000</v>
      </c>
      <c r="H93" s="611">
        <f t="shared" si="10"/>
        <v>1850</v>
      </c>
      <c r="I93" s="611">
        <f t="shared" si="10"/>
        <v>666</v>
      </c>
      <c r="J93" s="638">
        <f t="shared" si="10"/>
        <v>380</v>
      </c>
      <c r="K93" s="611">
        <f t="shared" si="10"/>
        <v>154</v>
      </c>
      <c r="L93" s="639">
        <f t="shared" si="10"/>
        <v>0</v>
      </c>
      <c r="M93" s="610">
        <f t="shared" si="10"/>
        <v>4128</v>
      </c>
      <c r="N93" s="611">
        <f t="shared" si="10"/>
        <v>4720</v>
      </c>
      <c r="O93" s="612">
        <f t="shared" si="10"/>
        <v>652</v>
      </c>
      <c r="P93" s="641">
        <f t="shared" si="7"/>
        <v>54964</v>
      </c>
    </row>
    <row r="94" spans="1:16" ht="14.25" x14ac:dyDescent="0.2">
      <c r="A94" s="26">
        <v>5</v>
      </c>
      <c r="B94" s="27" t="s">
        <v>19</v>
      </c>
      <c r="C94" s="610">
        <f t="shared" ref="C94:O94" si="11">C68+C41+C16</f>
        <v>13249</v>
      </c>
      <c r="D94" s="611">
        <f t="shared" si="11"/>
        <v>709</v>
      </c>
      <c r="E94" s="611">
        <f t="shared" si="11"/>
        <v>376</v>
      </c>
      <c r="F94" s="610">
        <f t="shared" si="11"/>
        <v>115705</v>
      </c>
      <c r="G94" s="611">
        <f t="shared" si="11"/>
        <v>31078</v>
      </c>
      <c r="H94" s="611">
        <f t="shared" si="11"/>
        <v>4520</v>
      </c>
      <c r="I94" s="611">
        <f t="shared" si="11"/>
        <v>594</v>
      </c>
      <c r="J94" s="638">
        <f t="shared" si="11"/>
        <v>875</v>
      </c>
      <c r="K94" s="611">
        <f t="shared" si="11"/>
        <v>539</v>
      </c>
      <c r="L94" s="639">
        <f t="shared" si="11"/>
        <v>263</v>
      </c>
      <c r="M94" s="610">
        <f t="shared" si="11"/>
        <v>10444</v>
      </c>
      <c r="N94" s="611">
        <f t="shared" si="11"/>
        <v>1460</v>
      </c>
      <c r="O94" s="612">
        <f t="shared" si="11"/>
        <v>0</v>
      </c>
      <c r="P94" s="641">
        <f t="shared" si="7"/>
        <v>179812</v>
      </c>
    </row>
    <row r="95" spans="1:16" ht="14.25" x14ac:dyDescent="0.2">
      <c r="A95" s="26">
        <v>6</v>
      </c>
      <c r="B95" s="27" t="s">
        <v>20</v>
      </c>
      <c r="C95" s="610">
        <f t="shared" ref="C95:O95" si="12">C69+C42+C17</f>
        <v>6413</v>
      </c>
      <c r="D95" s="611">
        <f t="shared" si="12"/>
        <v>3111</v>
      </c>
      <c r="E95" s="611">
        <f t="shared" si="12"/>
        <v>188</v>
      </c>
      <c r="F95" s="610">
        <f t="shared" si="12"/>
        <v>77594</v>
      </c>
      <c r="G95" s="611">
        <f t="shared" si="12"/>
        <v>18802</v>
      </c>
      <c r="H95" s="611">
        <f t="shared" si="12"/>
        <v>2416</v>
      </c>
      <c r="I95" s="611">
        <f t="shared" si="12"/>
        <v>1478</v>
      </c>
      <c r="J95" s="638">
        <f t="shared" si="12"/>
        <v>0</v>
      </c>
      <c r="K95" s="611">
        <f t="shared" si="12"/>
        <v>0</v>
      </c>
      <c r="L95" s="639">
        <f t="shared" si="12"/>
        <v>0</v>
      </c>
      <c r="M95" s="610">
        <f t="shared" si="12"/>
        <v>4195</v>
      </c>
      <c r="N95" s="611">
        <f t="shared" si="12"/>
        <v>659</v>
      </c>
      <c r="O95" s="612">
        <f t="shared" si="12"/>
        <v>1460</v>
      </c>
      <c r="P95" s="641">
        <f t="shared" si="7"/>
        <v>116316</v>
      </c>
    </row>
    <row r="96" spans="1:16" ht="14.25" x14ac:dyDescent="0.2">
      <c r="A96" s="26">
        <v>7</v>
      </c>
      <c r="B96" s="27" t="s">
        <v>21</v>
      </c>
      <c r="C96" s="610">
        <f t="shared" ref="C96:O96" si="13">C70+C43+C18</f>
        <v>7894</v>
      </c>
      <c r="D96" s="611">
        <f t="shared" si="13"/>
        <v>5456</v>
      </c>
      <c r="E96" s="611">
        <f t="shared" si="13"/>
        <v>752</v>
      </c>
      <c r="F96" s="610">
        <f t="shared" si="13"/>
        <v>74254</v>
      </c>
      <c r="G96" s="611">
        <f t="shared" si="13"/>
        <v>21948</v>
      </c>
      <c r="H96" s="611">
        <f t="shared" si="13"/>
        <v>4689</v>
      </c>
      <c r="I96" s="611">
        <f t="shared" si="13"/>
        <v>1908</v>
      </c>
      <c r="J96" s="638">
        <f t="shared" si="13"/>
        <v>1156</v>
      </c>
      <c r="K96" s="611">
        <f t="shared" si="13"/>
        <v>0</v>
      </c>
      <c r="L96" s="639">
        <f t="shared" si="13"/>
        <v>730</v>
      </c>
      <c r="M96" s="610">
        <f t="shared" si="13"/>
        <v>7603</v>
      </c>
      <c r="N96" s="611">
        <f t="shared" si="13"/>
        <v>582</v>
      </c>
      <c r="O96" s="612">
        <f t="shared" si="13"/>
        <v>4577</v>
      </c>
      <c r="P96" s="641">
        <f t="shared" si="7"/>
        <v>131549</v>
      </c>
    </row>
    <row r="97" spans="1:19" ht="14.25" x14ac:dyDescent="0.2">
      <c r="A97" s="26">
        <v>8</v>
      </c>
      <c r="B97" s="27" t="s">
        <v>22</v>
      </c>
      <c r="C97" s="610">
        <f t="shared" ref="C97:O97" si="14">C71+C44+C19</f>
        <v>9474</v>
      </c>
      <c r="D97" s="611">
        <f t="shared" si="14"/>
        <v>3094</v>
      </c>
      <c r="E97" s="611">
        <f t="shared" si="14"/>
        <v>222</v>
      </c>
      <c r="F97" s="610">
        <f t="shared" si="14"/>
        <v>90937</v>
      </c>
      <c r="G97" s="611">
        <f t="shared" si="14"/>
        <v>31827</v>
      </c>
      <c r="H97" s="611">
        <f t="shared" si="14"/>
        <v>2208</v>
      </c>
      <c r="I97" s="611">
        <f t="shared" si="14"/>
        <v>1311</v>
      </c>
      <c r="J97" s="638">
        <f t="shared" si="14"/>
        <v>747</v>
      </c>
      <c r="K97" s="611">
        <f t="shared" si="14"/>
        <v>353</v>
      </c>
      <c r="L97" s="639">
        <f t="shared" si="14"/>
        <v>339</v>
      </c>
      <c r="M97" s="610">
        <f t="shared" si="14"/>
        <v>2920</v>
      </c>
      <c r="N97" s="611">
        <f t="shared" si="14"/>
        <v>0</v>
      </c>
      <c r="O97" s="612">
        <f t="shared" si="14"/>
        <v>5670</v>
      </c>
      <c r="P97" s="641">
        <f t="shared" si="7"/>
        <v>149102</v>
      </c>
    </row>
    <row r="98" spans="1:19" ht="14.25" x14ac:dyDescent="0.2">
      <c r="A98" s="26">
        <v>9</v>
      </c>
      <c r="B98" s="27" t="s">
        <v>23</v>
      </c>
      <c r="C98" s="610">
        <f t="shared" ref="C98:O98" si="15">C72+C45+C20</f>
        <v>13502</v>
      </c>
      <c r="D98" s="611">
        <f t="shared" si="15"/>
        <v>297</v>
      </c>
      <c r="E98" s="611">
        <f t="shared" si="15"/>
        <v>243</v>
      </c>
      <c r="F98" s="610">
        <f t="shared" si="15"/>
        <v>49106</v>
      </c>
      <c r="G98" s="611">
        <f t="shared" si="15"/>
        <v>17934</v>
      </c>
      <c r="H98" s="611">
        <f t="shared" si="15"/>
        <v>2075</v>
      </c>
      <c r="I98" s="611">
        <f t="shared" si="15"/>
        <v>1095</v>
      </c>
      <c r="J98" s="638">
        <f t="shared" si="15"/>
        <v>149</v>
      </c>
      <c r="K98" s="611">
        <f t="shared" si="15"/>
        <v>435</v>
      </c>
      <c r="L98" s="639">
        <f t="shared" si="15"/>
        <v>402</v>
      </c>
      <c r="M98" s="610">
        <f t="shared" si="15"/>
        <v>1004</v>
      </c>
      <c r="N98" s="611">
        <f t="shared" si="15"/>
        <v>638</v>
      </c>
      <c r="O98" s="612">
        <f t="shared" si="15"/>
        <v>3453</v>
      </c>
      <c r="P98" s="641">
        <f t="shared" si="7"/>
        <v>90333</v>
      </c>
    </row>
    <row r="99" spans="1:19" ht="14.25" x14ac:dyDescent="0.2">
      <c r="A99" s="26">
        <v>10</v>
      </c>
      <c r="B99" s="27" t="s">
        <v>24</v>
      </c>
      <c r="C99" s="610">
        <f t="shared" ref="C99:O99" si="16">C73+C46+C21</f>
        <v>9509</v>
      </c>
      <c r="D99" s="611">
        <f t="shared" si="16"/>
        <v>1471</v>
      </c>
      <c r="E99" s="611">
        <f t="shared" si="16"/>
        <v>111</v>
      </c>
      <c r="F99" s="610">
        <f t="shared" si="16"/>
        <v>50805</v>
      </c>
      <c r="G99" s="611">
        <f t="shared" si="16"/>
        <v>22312</v>
      </c>
      <c r="H99" s="611">
        <f t="shared" si="16"/>
        <v>4223</v>
      </c>
      <c r="I99" s="611">
        <f t="shared" si="16"/>
        <v>1969</v>
      </c>
      <c r="J99" s="638">
        <f t="shared" si="16"/>
        <v>560</v>
      </c>
      <c r="K99" s="611">
        <f t="shared" si="16"/>
        <v>0</v>
      </c>
      <c r="L99" s="639">
        <f t="shared" si="16"/>
        <v>365</v>
      </c>
      <c r="M99" s="610">
        <f t="shared" si="16"/>
        <v>3648</v>
      </c>
      <c r="N99" s="611">
        <f t="shared" si="16"/>
        <v>3263</v>
      </c>
      <c r="O99" s="612">
        <f t="shared" si="16"/>
        <v>2213</v>
      </c>
      <c r="P99" s="641">
        <f t="shared" si="7"/>
        <v>100449</v>
      </c>
    </row>
    <row r="100" spans="1:19" ht="14.25" x14ac:dyDescent="0.2">
      <c r="A100" s="26">
        <v>11</v>
      </c>
      <c r="B100" s="27" t="s">
        <v>25</v>
      </c>
      <c r="C100" s="610">
        <f t="shared" ref="C100:O100" si="17">C74+C47+C22</f>
        <v>6141</v>
      </c>
      <c r="D100" s="611">
        <f t="shared" si="17"/>
        <v>3776</v>
      </c>
      <c r="E100" s="611">
        <f t="shared" si="17"/>
        <v>255</v>
      </c>
      <c r="F100" s="610">
        <f t="shared" si="17"/>
        <v>42584</v>
      </c>
      <c r="G100" s="611">
        <f t="shared" si="17"/>
        <v>10251</v>
      </c>
      <c r="H100" s="611">
        <f t="shared" si="17"/>
        <v>1619</v>
      </c>
      <c r="I100" s="611">
        <f t="shared" si="17"/>
        <v>1817</v>
      </c>
      <c r="J100" s="638">
        <f t="shared" si="17"/>
        <v>0</v>
      </c>
      <c r="K100" s="611">
        <f t="shared" si="17"/>
        <v>93</v>
      </c>
      <c r="L100" s="639">
        <f t="shared" si="17"/>
        <v>0</v>
      </c>
      <c r="M100" s="610">
        <f t="shared" si="17"/>
        <v>3650</v>
      </c>
      <c r="N100" s="611">
        <f t="shared" si="17"/>
        <v>730</v>
      </c>
      <c r="O100" s="612">
        <f t="shared" si="17"/>
        <v>6247</v>
      </c>
      <c r="P100" s="641">
        <f t="shared" si="7"/>
        <v>77163</v>
      </c>
    </row>
    <row r="101" spans="1:19" ht="14.25" x14ac:dyDescent="0.2">
      <c r="A101" s="26">
        <v>12</v>
      </c>
      <c r="B101" s="27" t="s">
        <v>26</v>
      </c>
      <c r="C101" s="610">
        <f t="shared" ref="C101:O101" si="18">C75+C48+C23</f>
        <v>16393</v>
      </c>
      <c r="D101" s="611">
        <f t="shared" si="18"/>
        <v>3044</v>
      </c>
      <c r="E101" s="611">
        <f t="shared" si="18"/>
        <v>54</v>
      </c>
      <c r="F101" s="610">
        <f t="shared" si="18"/>
        <v>93635</v>
      </c>
      <c r="G101" s="611">
        <f t="shared" si="18"/>
        <v>28504</v>
      </c>
      <c r="H101" s="611">
        <f t="shared" si="18"/>
        <v>7513</v>
      </c>
      <c r="I101" s="611">
        <f t="shared" si="18"/>
        <v>3108</v>
      </c>
      <c r="J101" s="638">
        <f t="shared" si="18"/>
        <v>80</v>
      </c>
      <c r="K101" s="611">
        <f t="shared" si="18"/>
        <v>456</v>
      </c>
      <c r="L101" s="639">
        <f t="shared" si="18"/>
        <v>365</v>
      </c>
      <c r="M101" s="610">
        <f t="shared" si="18"/>
        <v>10482</v>
      </c>
      <c r="N101" s="611">
        <f t="shared" si="18"/>
        <v>1095</v>
      </c>
      <c r="O101" s="612">
        <f t="shared" si="18"/>
        <v>10933</v>
      </c>
      <c r="P101" s="641">
        <f t="shared" si="7"/>
        <v>175662</v>
      </c>
      <c r="S101" t="s">
        <v>166</v>
      </c>
    </row>
    <row r="102" spans="1:19" ht="14.25" x14ac:dyDescent="0.2">
      <c r="A102" s="26">
        <v>13</v>
      </c>
      <c r="B102" s="27" t="s">
        <v>27</v>
      </c>
      <c r="C102" s="610">
        <f t="shared" ref="C102:O102" si="19">C76+C49+C24</f>
        <v>18826</v>
      </c>
      <c r="D102" s="611">
        <f t="shared" si="19"/>
        <v>4956</v>
      </c>
      <c r="E102" s="611">
        <f t="shared" si="19"/>
        <v>377</v>
      </c>
      <c r="F102" s="610">
        <f t="shared" si="19"/>
        <v>131866</v>
      </c>
      <c r="G102" s="611">
        <f t="shared" si="19"/>
        <v>36117</v>
      </c>
      <c r="H102" s="611">
        <f t="shared" si="19"/>
        <v>3367</v>
      </c>
      <c r="I102" s="611">
        <f t="shared" si="19"/>
        <v>2562</v>
      </c>
      <c r="J102" s="638">
        <f t="shared" si="19"/>
        <v>336</v>
      </c>
      <c r="K102" s="611">
        <f t="shared" si="19"/>
        <v>304</v>
      </c>
      <c r="L102" s="639">
        <f t="shared" si="19"/>
        <v>925</v>
      </c>
      <c r="M102" s="610">
        <f t="shared" si="19"/>
        <v>4382</v>
      </c>
      <c r="N102" s="611">
        <f t="shared" si="19"/>
        <v>6370</v>
      </c>
      <c r="O102" s="612">
        <f t="shared" si="19"/>
        <v>4364</v>
      </c>
      <c r="P102" s="641">
        <f t="shared" si="7"/>
        <v>214752</v>
      </c>
    </row>
    <row r="103" spans="1:19" ht="14.25" x14ac:dyDescent="0.2">
      <c r="A103" s="26">
        <v>14</v>
      </c>
      <c r="B103" s="27" t="s">
        <v>28</v>
      </c>
      <c r="C103" s="610">
        <f t="shared" ref="C103:O103" si="20">C77+C50+C25</f>
        <v>18652</v>
      </c>
      <c r="D103" s="611">
        <f t="shared" si="20"/>
        <v>529</v>
      </c>
      <c r="E103" s="611">
        <f t="shared" si="20"/>
        <v>169</v>
      </c>
      <c r="F103" s="610">
        <f t="shared" si="20"/>
        <v>147132</v>
      </c>
      <c r="G103" s="611">
        <f t="shared" si="20"/>
        <v>26369</v>
      </c>
      <c r="H103" s="611">
        <f t="shared" si="20"/>
        <v>2988</v>
      </c>
      <c r="I103" s="611">
        <f t="shared" si="20"/>
        <v>2198</v>
      </c>
      <c r="J103" s="638">
        <f t="shared" si="20"/>
        <v>0</v>
      </c>
      <c r="K103" s="611">
        <f t="shared" si="20"/>
        <v>365</v>
      </c>
      <c r="L103" s="639">
        <f t="shared" si="20"/>
        <v>365</v>
      </c>
      <c r="M103" s="610">
        <f t="shared" si="20"/>
        <v>5922</v>
      </c>
      <c r="N103" s="611">
        <f t="shared" si="20"/>
        <v>5135</v>
      </c>
      <c r="O103" s="612">
        <f t="shared" si="20"/>
        <v>3691</v>
      </c>
      <c r="P103" s="641">
        <f t="shared" si="7"/>
        <v>213515</v>
      </c>
    </row>
    <row r="104" spans="1:19" ht="15.75" customHeight="1" thickBot="1" x14ac:dyDescent="0.25">
      <c r="A104" s="34">
        <v>15</v>
      </c>
      <c r="B104" s="35" t="s">
        <v>29</v>
      </c>
      <c r="C104" s="613">
        <f t="shared" ref="C104:O104" si="21">C78+C51+C26</f>
        <v>5097</v>
      </c>
      <c r="D104" s="614">
        <f t="shared" si="21"/>
        <v>753</v>
      </c>
      <c r="E104" s="614">
        <f t="shared" si="21"/>
        <v>161</v>
      </c>
      <c r="F104" s="613">
        <f t="shared" si="21"/>
        <v>23673</v>
      </c>
      <c r="G104" s="614">
        <f t="shared" si="21"/>
        <v>8854</v>
      </c>
      <c r="H104" s="614">
        <f t="shared" si="21"/>
        <v>822</v>
      </c>
      <c r="I104" s="614">
        <f t="shared" si="21"/>
        <v>1460</v>
      </c>
      <c r="J104" s="642">
        <f t="shared" si="21"/>
        <v>174</v>
      </c>
      <c r="K104" s="752">
        <f t="shared" si="21"/>
        <v>19</v>
      </c>
      <c r="L104" s="643">
        <f t="shared" si="21"/>
        <v>0</v>
      </c>
      <c r="M104" s="613">
        <f t="shared" si="21"/>
        <v>4374</v>
      </c>
      <c r="N104" s="614">
        <f t="shared" si="21"/>
        <v>364</v>
      </c>
      <c r="O104" s="615">
        <f t="shared" si="21"/>
        <v>7778</v>
      </c>
      <c r="P104" s="644">
        <f t="shared" si="7"/>
        <v>53529</v>
      </c>
    </row>
    <row r="105" spans="1:19" ht="15" x14ac:dyDescent="0.25">
      <c r="A105" s="1361"/>
      <c r="B105" s="1362" t="s">
        <v>487</v>
      </c>
      <c r="C105" s="1363">
        <f t="shared" ref="C105:P105" si="22">SUM(C90:C104)</f>
        <v>151294</v>
      </c>
      <c r="D105" s="1363">
        <f t="shared" si="22"/>
        <v>33802</v>
      </c>
      <c r="E105" s="1363">
        <f t="shared" si="22"/>
        <v>3413</v>
      </c>
      <c r="F105" s="1363">
        <f t="shared" si="22"/>
        <v>1068176</v>
      </c>
      <c r="G105" s="1363">
        <f t="shared" si="22"/>
        <v>300742</v>
      </c>
      <c r="H105" s="1363">
        <f t="shared" si="22"/>
        <v>45096</v>
      </c>
      <c r="I105" s="1363">
        <f t="shared" si="22"/>
        <v>23532</v>
      </c>
      <c r="J105" s="1363">
        <f t="shared" si="22"/>
        <v>5150</v>
      </c>
      <c r="K105" s="1363">
        <f t="shared" si="22"/>
        <v>3083</v>
      </c>
      <c r="L105" s="1363">
        <f t="shared" si="22"/>
        <v>5760</v>
      </c>
      <c r="M105" s="1363">
        <f t="shared" si="22"/>
        <v>95772</v>
      </c>
      <c r="N105" s="1363">
        <f t="shared" si="22"/>
        <v>27098</v>
      </c>
      <c r="O105" s="1363">
        <f t="shared" si="22"/>
        <v>55550</v>
      </c>
      <c r="P105" s="1364">
        <f t="shared" si="22"/>
        <v>1818468</v>
      </c>
    </row>
    <row r="106" spans="1:19" s="738" customFormat="1" ht="14.25" x14ac:dyDescent="0.2">
      <c r="A106" s="780"/>
      <c r="B106" s="1365" t="s">
        <v>257</v>
      </c>
      <c r="C106" s="754">
        <v>163890</v>
      </c>
      <c r="D106" s="747">
        <v>37162</v>
      </c>
      <c r="E106" s="747">
        <v>4113</v>
      </c>
      <c r="F106" s="747">
        <v>1079373</v>
      </c>
      <c r="G106" s="747">
        <v>308578</v>
      </c>
      <c r="H106" s="747">
        <v>42453</v>
      </c>
      <c r="I106" s="747">
        <v>22913</v>
      </c>
      <c r="J106" s="747">
        <v>3696</v>
      </c>
      <c r="K106" s="747">
        <v>2806</v>
      </c>
      <c r="L106" s="747">
        <v>4456</v>
      </c>
      <c r="M106" s="747">
        <v>92470</v>
      </c>
      <c r="N106" s="747">
        <v>34286</v>
      </c>
      <c r="O106" s="747">
        <v>49788.25</v>
      </c>
      <c r="P106" s="748">
        <v>1845984.25</v>
      </c>
    </row>
    <row r="107" spans="1:19" ht="14.25" x14ac:dyDescent="0.2">
      <c r="A107" s="780"/>
      <c r="B107" s="1365" t="s">
        <v>162</v>
      </c>
      <c r="C107" s="754">
        <v>169116</v>
      </c>
      <c r="D107" s="747">
        <v>38517</v>
      </c>
      <c r="E107" s="747">
        <v>4915</v>
      </c>
      <c r="F107" s="747">
        <v>1076634</v>
      </c>
      <c r="G107" s="747">
        <v>316448</v>
      </c>
      <c r="H107" s="747">
        <v>41913</v>
      </c>
      <c r="I107" s="747">
        <v>22627</v>
      </c>
      <c r="J107" s="747">
        <v>2380</v>
      </c>
      <c r="K107" s="747">
        <v>2720</v>
      </c>
      <c r="L107" s="747">
        <v>3286</v>
      </c>
      <c r="M107" s="747">
        <v>91314</v>
      </c>
      <c r="N107" s="747">
        <v>37697</v>
      </c>
      <c r="O107" s="747">
        <v>47634</v>
      </c>
      <c r="P107" s="748">
        <v>1855201</v>
      </c>
    </row>
    <row r="108" spans="1:19" ht="14.25" x14ac:dyDescent="0.2">
      <c r="A108" s="780"/>
      <c r="B108" s="1365" t="s">
        <v>161</v>
      </c>
      <c r="C108" s="754">
        <v>159675</v>
      </c>
      <c r="D108" s="747">
        <v>35320</v>
      </c>
      <c r="E108" s="747">
        <v>3213</v>
      </c>
      <c r="F108" s="747">
        <v>1072013</v>
      </c>
      <c r="G108" s="747">
        <v>315337</v>
      </c>
      <c r="H108" s="747">
        <v>42587</v>
      </c>
      <c r="I108" s="747">
        <v>21206</v>
      </c>
      <c r="J108" s="747">
        <v>3690</v>
      </c>
      <c r="K108" s="747">
        <v>3619</v>
      </c>
      <c r="L108" s="747">
        <v>1973</v>
      </c>
      <c r="M108" s="747">
        <v>104826</v>
      </c>
      <c r="N108" s="747">
        <v>40908</v>
      </c>
      <c r="O108" s="747">
        <v>51569</v>
      </c>
      <c r="P108" s="748">
        <v>1855936</v>
      </c>
    </row>
    <row r="109" spans="1:19" ht="15" thickBot="1" x14ac:dyDescent="0.25">
      <c r="A109" s="956"/>
      <c r="B109" s="1366" t="s">
        <v>79</v>
      </c>
      <c r="C109" s="1360">
        <v>172505</v>
      </c>
      <c r="D109" s="749">
        <v>23312</v>
      </c>
      <c r="E109" s="749">
        <v>2470</v>
      </c>
      <c r="F109" s="749">
        <v>1088747</v>
      </c>
      <c r="G109" s="749">
        <v>323494</v>
      </c>
      <c r="H109" s="749">
        <v>41430</v>
      </c>
      <c r="I109" s="749">
        <v>20835</v>
      </c>
      <c r="J109" s="749">
        <v>2953</v>
      </c>
      <c r="K109" s="749">
        <v>1005</v>
      </c>
      <c r="L109" s="925" t="s">
        <v>199</v>
      </c>
      <c r="M109" s="749">
        <v>97343</v>
      </c>
      <c r="N109" s="749">
        <v>43530</v>
      </c>
      <c r="O109" s="749">
        <v>43615</v>
      </c>
      <c r="P109" s="750">
        <v>1861239</v>
      </c>
    </row>
    <row r="110" spans="1:19" x14ac:dyDescent="0.2">
      <c r="A110" s="1" t="s">
        <v>83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9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22" spans="16:16" x14ac:dyDescent="0.2">
      <c r="P122" t="s">
        <v>166</v>
      </c>
    </row>
  </sheetData>
  <mergeCells count="12">
    <mergeCell ref="C62:E62"/>
    <mergeCell ref="M62:O62"/>
    <mergeCell ref="C88:E88"/>
    <mergeCell ref="M88:O88"/>
    <mergeCell ref="F62:L62"/>
    <mergeCell ref="F88:L88"/>
    <mergeCell ref="C10:E10"/>
    <mergeCell ref="M10:O10"/>
    <mergeCell ref="C35:E35"/>
    <mergeCell ref="M35:O35"/>
    <mergeCell ref="F10:L10"/>
    <mergeCell ref="F35:L35"/>
  </mergeCells>
  <pageMargins left="0.70866141732283472" right="0.70866141732283472" top="0.78740157480314965" bottom="0.78740157480314965" header="0.31496062992125984" footer="0.31496062992125984"/>
  <pageSetup paperSize="9" scale="69" fitToHeight="0" orientation="landscape" r:id="rId1"/>
  <headerFooter>
    <oddHeader>&amp;R&amp;T</oddHeader>
    <oddFooter>&amp;L&amp;F&amp;CDato skrevet ut: &amp;D&amp;RÅRSSTATISTIKK 2011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35"/>
  <sheetViews>
    <sheetView showGridLines="0" workbookViewId="0">
      <selection activeCell="V23" sqref="V23"/>
    </sheetView>
  </sheetViews>
  <sheetFormatPr baseColWidth="10" defaultRowHeight="12" x14ac:dyDescent="0.2"/>
  <cols>
    <col min="1" max="1" width="4.85546875" style="5" customWidth="1"/>
    <col min="2" max="2" width="22" style="2" bestFit="1" customWidth="1"/>
    <col min="3" max="3" width="12.7109375" style="2" customWidth="1"/>
    <col min="4" max="4" width="16.5703125" style="2" customWidth="1"/>
    <col min="5" max="9" width="14.7109375" style="2" customWidth="1"/>
    <col min="10" max="10" width="11.42578125" style="2" customWidth="1"/>
    <col min="11" max="11" width="4.85546875" style="5" customWidth="1"/>
    <col min="12" max="12" width="22" style="2" bestFit="1" customWidth="1"/>
    <col min="13" max="13" width="18.5703125" style="2" hidden="1" customWidth="1"/>
    <col min="14" max="14" width="13.140625" style="2" hidden="1" customWidth="1"/>
    <col min="15" max="15" width="18.5703125" style="2" hidden="1" customWidth="1"/>
    <col min="16" max="16" width="13.140625" style="2" hidden="1" customWidth="1"/>
    <col min="17" max="17" width="16.7109375" style="2" hidden="1" customWidth="1"/>
    <col min="18" max="18" width="13.28515625" style="2" hidden="1" customWidth="1"/>
    <col min="19" max="19" width="16.7109375" style="2" customWidth="1"/>
    <col min="20" max="20" width="13.28515625" style="2" customWidth="1"/>
    <col min="21" max="21" width="11.42578125" style="2" customWidth="1"/>
    <col min="22" max="16384" width="11.42578125" style="2"/>
  </cols>
  <sheetData>
    <row r="1" spans="1:20" x14ac:dyDescent="0.2">
      <c r="A1" s="258" t="s">
        <v>235</v>
      </c>
      <c r="B1" s="259"/>
    </row>
    <row r="2" spans="1:20" x14ac:dyDescent="0.2">
      <c r="A2" s="1" t="s">
        <v>0</v>
      </c>
      <c r="K2" s="1"/>
    </row>
    <row r="4" spans="1:20" x14ac:dyDescent="0.2">
      <c r="A4" s="1" t="str">
        <f>A7</f>
        <v>Tabell 3-4 - A - Egenbetaling for heldøgnsplasser i eldreomsorgsinstitusjoner som bydelen disponerer</v>
      </c>
      <c r="K4" s="1"/>
    </row>
    <row r="5" spans="1:20" x14ac:dyDescent="0.2">
      <c r="A5" s="1" t="str">
        <f>K7</f>
        <v>Tabell 3-4 - B1 - HMS i pleie- og omsorgssektoren - internkontroll i helse- og sosialtjenesten</v>
      </c>
    </row>
    <row r="7" spans="1:20" s="153" customFormat="1" ht="26.25" customHeight="1" thickBot="1" x14ac:dyDescent="0.25">
      <c r="A7" s="76" t="s">
        <v>280</v>
      </c>
      <c r="K7" s="76" t="s">
        <v>281</v>
      </c>
    </row>
    <row r="8" spans="1:20" s="153" customFormat="1" ht="26.25" customHeight="1" thickBot="1" x14ac:dyDescent="0.25">
      <c r="A8" s="77"/>
      <c r="B8" s="10"/>
      <c r="C8" s="1637" t="s">
        <v>282</v>
      </c>
      <c r="D8" s="1637"/>
      <c r="E8" s="1637"/>
      <c r="F8" s="1637" t="s">
        <v>283</v>
      </c>
      <c r="G8" s="1637"/>
      <c r="H8" s="1637"/>
      <c r="I8" s="1637"/>
      <c r="K8" s="77"/>
      <c r="L8" s="10"/>
      <c r="M8" s="1637" t="s">
        <v>284</v>
      </c>
      <c r="N8" s="1637"/>
      <c r="O8" s="1637" t="s">
        <v>285</v>
      </c>
      <c r="P8" s="1637"/>
      <c r="Q8" s="1637" t="s">
        <v>286</v>
      </c>
      <c r="R8" s="1637"/>
      <c r="S8" s="1637" t="s">
        <v>287</v>
      </c>
      <c r="T8" s="1637"/>
    </row>
    <row r="9" spans="1:20" s="153" customFormat="1" ht="93" customHeight="1" thickBot="1" x14ac:dyDescent="0.25">
      <c r="A9" s="17" t="s">
        <v>80</v>
      </c>
      <c r="B9" s="78" t="s">
        <v>3</v>
      </c>
      <c r="C9" s="45" t="s">
        <v>288</v>
      </c>
      <c r="D9" s="46" t="s">
        <v>289</v>
      </c>
      <c r="E9" s="44" t="s">
        <v>290</v>
      </c>
      <c r="F9" s="12" t="s">
        <v>291</v>
      </c>
      <c r="G9" s="44" t="s">
        <v>292</v>
      </c>
      <c r="H9" s="44" t="s">
        <v>293</v>
      </c>
      <c r="I9" s="44" t="s">
        <v>294</v>
      </c>
      <c r="K9" s="17" t="s">
        <v>80</v>
      </c>
      <c r="L9" s="78" t="s">
        <v>3</v>
      </c>
      <c r="M9" s="17" t="s">
        <v>295</v>
      </c>
      <c r="N9" s="16" t="s">
        <v>296</v>
      </c>
      <c r="O9" s="17" t="s">
        <v>295</v>
      </c>
      <c r="P9" s="16" t="s">
        <v>296</v>
      </c>
      <c r="Q9" s="17" t="s">
        <v>295</v>
      </c>
      <c r="R9" s="16" t="s">
        <v>296</v>
      </c>
      <c r="S9" s="45" t="s">
        <v>295</v>
      </c>
      <c r="T9" s="44" t="s">
        <v>296</v>
      </c>
    </row>
    <row r="10" spans="1:20" ht="12.95" customHeight="1" x14ac:dyDescent="0.2">
      <c r="A10" s="32">
        <v>1</v>
      </c>
      <c r="B10" s="33" t="s">
        <v>15</v>
      </c>
      <c r="C10" s="291">
        <v>20142</v>
      </c>
      <c r="D10" s="292">
        <v>5284</v>
      </c>
      <c r="E10" s="293">
        <v>163</v>
      </c>
      <c r="F10" s="294">
        <f t="shared" ref="F10:F25" si="0">IF(C10=0,0,C10*1000/E10)</f>
        <v>123570.55214723926</v>
      </c>
      <c r="G10" s="295">
        <f t="shared" ref="G10:G25" si="1">IF(D10=0,0,D10*1000/E10)</f>
        <v>32417.177914110431</v>
      </c>
      <c r="H10" s="295">
        <f t="shared" ref="H10:H25" si="2">IF((C10+D10)=0,0,(C10+D10)*1000/E10)</f>
        <v>155987.73006134969</v>
      </c>
      <c r="I10" s="296">
        <f t="shared" ref="I10:I25" si="3">(H10-$H$25)*100/$H$25</f>
        <v>-8.9043332784203741</v>
      </c>
      <c r="K10" s="32">
        <v>1</v>
      </c>
      <c r="L10" s="33" t="s">
        <v>15</v>
      </c>
      <c r="M10" s="297" t="s">
        <v>297</v>
      </c>
      <c r="N10" s="298" t="s">
        <v>298</v>
      </c>
      <c r="O10" s="299" t="s">
        <v>297</v>
      </c>
      <c r="P10" s="300" t="s">
        <v>299</v>
      </c>
      <c r="Q10" s="299" t="s">
        <v>265</v>
      </c>
      <c r="R10" s="301" t="s">
        <v>266</v>
      </c>
      <c r="S10" s="1368" t="s">
        <v>297</v>
      </c>
      <c r="T10" s="1368" t="s">
        <v>503</v>
      </c>
    </row>
    <row r="11" spans="1:20" ht="12.95" customHeight="1" x14ac:dyDescent="0.2">
      <c r="A11" s="26">
        <v>2</v>
      </c>
      <c r="B11" s="27" t="s">
        <v>16</v>
      </c>
      <c r="C11" s="302">
        <v>35162</v>
      </c>
      <c r="D11" s="70">
        <v>6857</v>
      </c>
      <c r="E11" s="303">
        <v>275</v>
      </c>
      <c r="F11" s="304">
        <f t="shared" si="0"/>
        <v>127861.81818181818</v>
      </c>
      <c r="G11" s="70">
        <f t="shared" si="1"/>
        <v>24934.545454545456</v>
      </c>
      <c r="H11" s="70">
        <f t="shared" si="2"/>
        <v>152796.36363636365</v>
      </c>
      <c r="I11" s="305">
        <f t="shared" si="3"/>
        <v>-10.76806738188241</v>
      </c>
      <c r="K11" s="26">
        <v>2</v>
      </c>
      <c r="L11" s="27" t="s">
        <v>16</v>
      </c>
      <c r="M11" s="306" t="s">
        <v>300</v>
      </c>
      <c r="N11" s="307" t="s">
        <v>301</v>
      </c>
      <c r="O11" s="306" t="s">
        <v>300</v>
      </c>
      <c r="P11" s="308" t="s">
        <v>302</v>
      </c>
      <c r="Q11" s="306">
        <v>0</v>
      </c>
      <c r="R11" s="309">
        <v>31</v>
      </c>
      <c r="S11" s="1369" t="s">
        <v>297</v>
      </c>
      <c r="T11" s="1369" t="s">
        <v>504</v>
      </c>
    </row>
    <row r="12" spans="1:20" ht="12.95" customHeight="1" x14ac:dyDescent="0.2">
      <c r="A12" s="26">
        <v>3</v>
      </c>
      <c r="B12" s="27" t="s">
        <v>17</v>
      </c>
      <c r="C12" s="302">
        <v>29445</v>
      </c>
      <c r="D12" s="70">
        <v>7584</v>
      </c>
      <c r="E12" s="303">
        <v>252</v>
      </c>
      <c r="F12" s="304">
        <f t="shared" si="0"/>
        <v>116845.23809523809</v>
      </c>
      <c r="G12" s="70">
        <f t="shared" si="1"/>
        <v>30095.238095238095</v>
      </c>
      <c r="H12" s="70">
        <f t="shared" si="2"/>
        <v>146940.47619047618</v>
      </c>
      <c r="I12" s="305">
        <f t="shared" si="3"/>
        <v>-14.187861816482126</v>
      </c>
      <c r="K12" s="26">
        <v>3</v>
      </c>
      <c r="L12" s="27" t="s">
        <v>17</v>
      </c>
      <c r="M12" s="306" t="s">
        <v>297</v>
      </c>
      <c r="N12" s="307" t="s">
        <v>303</v>
      </c>
      <c r="O12" s="306" t="s">
        <v>297</v>
      </c>
      <c r="P12" s="308" t="s">
        <v>303</v>
      </c>
      <c r="Q12" s="306">
        <v>8</v>
      </c>
      <c r="R12" s="309">
        <v>12</v>
      </c>
      <c r="S12" s="1369" t="s">
        <v>297</v>
      </c>
      <c r="T12" s="1369" t="s">
        <v>505</v>
      </c>
    </row>
    <row r="13" spans="1:20" ht="12.95" customHeight="1" x14ac:dyDescent="0.2">
      <c r="A13" s="26">
        <v>4</v>
      </c>
      <c r="B13" s="27" t="s">
        <v>18</v>
      </c>
      <c r="C13" s="302">
        <v>20525</v>
      </c>
      <c r="D13" s="70">
        <v>6326</v>
      </c>
      <c r="E13" s="303">
        <v>106</v>
      </c>
      <c r="F13" s="304">
        <f t="shared" si="0"/>
        <v>193632.0754716981</v>
      </c>
      <c r="G13" s="70">
        <f t="shared" si="1"/>
        <v>59679.24528301887</v>
      </c>
      <c r="H13" s="70">
        <f t="shared" si="2"/>
        <v>253311.32075471699</v>
      </c>
      <c r="I13" s="305">
        <f t="shared" si="3"/>
        <v>47.931915178195595</v>
      </c>
      <c r="K13" s="26">
        <v>4</v>
      </c>
      <c r="L13" s="27" t="s">
        <v>18</v>
      </c>
      <c r="M13" s="306" t="s">
        <v>304</v>
      </c>
      <c r="N13" s="307" t="s">
        <v>305</v>
      </c>
      <c r="O13" s="306" t="s">
        <v>297</v>
      </c>
      <c r="P13" s="308" t="s">
        <v>305</v>
      </c>
      <c r="Q13" s="306">
        <v>2</v>
      </c>
      <c r="R13" s="309">
        <v>15</v>
      </c>
      <c r="S13" s="1369" t="s">
        <v>297</v>
      </c>
      <c r="T13" s="1369" t="s">
        <v>506</v>
      </c>
    </row>
    <row r="14" spans="1:20" ht="12.95" customHeight="1" x14ac:dyDescent="0.2">
      <c r="A14" s="26">
        <v>5</v>
      </c>
      <c r="B14" s="27" t="s">
        <v>19</v>
      </c>
      <c r="C14" s="302">
        <v>64798</v>
      </c>
      <c r="D14" s="70">
        <v>24538</v>
      </c>
      <c r="E14" s="303">
        <v>444</v>
      </c>
      <c r="F14" s="304">
        <f t="shared" si="0"/>
        <v>145941.44144144145</v>
      </c>
      <c r="G14" s="70">
        <f t="shared" si="1"/>
        <v>55265.765765765769</v>
      </c>
      <c r="H14" s="70">
        <f t="shared" si="2"/>
        <v>201207.20720720722</v>
      </c>
      <c r="I14" s="305">
        <f t="shared" si="3"/>
        <v>17.503502887815337</v>
      </c>
      <c r="K14" s="26">
        <v>5</v>
      </c>
      <c r="L14" s="27" t="s">
        <v>19</v>
      </c>
      <c r="M14" s="306" t="s">
        <v>297</v>
      </c>
      <c r="N14" s="307" t="s">
        <v>306</v>
      </c>
      <c r="O14" s="306" t="s">
        <v>297</v>
      </c>
      <c r="P14" s="308" t="s">
        <v>307</v>
      </c>
      <c r="Q14" s="306">
        <v>0</v>
      </c>
      <c r="R14" s="309">
        <v>2</v>
      </c>
      <c r="S14" s="1369" t="s">
        <v>297</v>
      </c>
      <c r="T14" s="1369" t="s">
        <v>507</v>
      </c>
    </row>
    <row r="15" spans="1:20" ht="20.25" customHeight="1" x14ac:dyDescent="0.2">
      <c r="A15" s="26">
        <v>6</v>
      </c>
      <c r="B15" s="27" t="s">
        <v>20</v>
      </c>
      <c r="C15" s="302">
        <v>42239</v>
      </c>
      <c r="D15" s="70">
        <v>23598</v>
      </c>
      <c r="E15" s="303">
        <v>319</v>
      </c>
      <c r="F15" s="304">
        <f t="shared" si="0"/>
        <v>132410.65830721002</v>
      </c>
      <c r="G15" s="70">
        <f t="shared" si="1"/>
        <v>73974.921630094046</v>
      </c>
      <c r="H15" s="70">
        <f t="shared" si="2"/>
        <v>206385.57993730408</v>
      </c>
      <c r="I15" s="305">
        <f t="shared" si="3"/>
        <v>20.527633799878043</v>
      </c>
      <c r="K15" s="26">
        <v>6</v>
      </c>
      <c r="L15" s="27" t="s">
        <v>20</v>
      </c>
      <c r="M15" s="306" t="s">
        <v>308</v>
      </c>
      <c r="N15" s="307" t="s">
        <v>309</v>
      </c>
      <c r="O15" s="306" t="s">
        <v>308</v>
      </c>
      <c r="P15" s="308" t="s">
        <v>310</v>
      </c>
      <c r="Q15" s="306">
        <v>0</v>
      </c>
      <c r="R15" s="309">
        <v>18</v>
      </c>
      <c r="S15" s="1369" t="s">
        <v>304</v>
      </c>
      <c r="T15" s="1369" t="s">
        <v>508</v>
      </c>
    </row>
    <row r="16" spans="1:20" ht="12.95" customHeight="1" x14ac:dyDescent="0.2">
      <c r="A16" s="26">
        <v>7</v>
      </c>
      <c r="B16" s="27" t="s">
        <v>21</v>
      </c>
      <c r="C16" s="302">
        <v>50797</v>
      </c>
      <c r="D16" s="70">
        <v>21123</v>
      </c>
      <c r="E16" s="303">
        <v>384</v>
      </c>
      <c r="F16" s="304">
        <f t="shared" si="0"/>
        <v>132283.85416666666</v>
      </c>
      <c r="G16" s="70">
        <f t="shared" si="1"/>
        <v>55007.8125</v>
      </c>
      <c r="H16" s="70">
        <f t="shared" si="2"/>
        <v>187291.66666666666</v>
      </c>
      <c r="I16" s="305">
        <f t="shared" si="3"/>
        <v>9.3769313758563495</v>
      </c>
      <c r="K16" s="26">
        <v>7</v>
      </c>
      <c r="L16" s="27" t="s">
        <v>21</v>
      </c>
      <c r="M16" s="306" t="s">
        <v>300</v>
      </c>
      <c r="N16" s="307" t="s">
        <v>311</v>
      </c>
      <c r="O16" s="306" t="s">
        <v>300</v>
      </c>
      <c r="P16" s="308" t="s">
        <v>311</v>
      </c>
      <c r="Q16" s="306">
        <v>0</v>
      </c>
      <c r="R16" s="309">
        <v>5</v>
      </c>
      <c r="S16" s="1369" t="s">
        <v>297</v>
      </c>
      <c r="T16" s="1369" t="s">
        <v>504</v>
      </c>
    </row>
    <row r="17" spans="1:20" ht="12.95" customHeight="1" x14ac:dyDescent="0.2">
      <c r="A17" s="26">
        <v>8</v>
      </c>
      <c r="B17" s="27" t="s">
        <v>22</v>
      </c>
      <c r="C17" s="302">
        <v>52250</v>
      </c>
      <c r="D17" s="70">
        <v>18069</v>
      </c>
      <c r="E17" s="303">
        <v>385</v>
      </c>
      <c r="F17" s="304">
        <f t="shared" si="0"/>
        <v>135714.28571428571</v>
      </c>
      <c r="G17" s="70">
        <f t="shared" si="1"/>
        <v>46932.467532467534</v>
      </c>
      <c r="H17" s="70">
        <f t="shared" si="2"/>
        <v>182646.75324675324</v>
      </c>
      <c r="I17" s="305">
        <f t="shared" si="3"/>
        <v>6.6643367077718283</v>
      </c>
      <c r="K17" s="26">
        <v>8</v>
      </c>
      <c r="L17" s="27" t="s">
        <v>22</v>
      </c>
      <c r="M17" s="306" t="s">
        <v>297</v>
      </c>
      <c r="N17" s="307" t="s">
        <v>309</v>
      </c>
      <c r="O17" s="306" t="s">
        <v>300</v>
      </c>
      <c r="P17" s="308" t="s">
        <v>312</v>
      </c>
      <c r="Q17" s="306">
        <v>13</v>
      </c>
      <c r="R17" s="309">
        <v>41</v>
      </c>
      <c r="S17" s="1369" t="s">
        <v>297</v>
      </c>
      <c r="T17" s="1369" t="s">
        <v>509</v>
      </c>
    </row>
    <row r="18" spans="1:20" ht="12.95" customHeight="1" x14ac:dyDescent="0.2">
      <c r="A18" s="26">
        <v>9</v>
      </c>
      <c r="B18" s="27" t="s">
        <v>23</v>
      </c>
      <c r="C18" s="302">
        <v>35745</v>
      </c>
      <c r="D18" s="70">
        <v>1907</v>
      </c>
      <c r="E18" s="303">
        <v>237</v>
      </c>
      <c r="F18" s="304">
        <f t="shared" si="0"/>
        <v>150822.78481012658</v>
      </c>
      <c r="G18" s="70">
        <f t="shared" si="1"/>
        <v>8046.4135021097045</v>
      </c>
      <c r="H18" s="70">
        <f t="shared" si="2"/>
        <v>158869.19831223629</v>
      </c>
      <c r="I18" s="305">
        <f t="shared" si="3"/>
        <v>-7.2215773889132846</v>
      </c>
      <c r="K18" s="26">
        <v>9</v>
      </c>
      <c r="L18" s="27" t="s">
        <v>23</v>
      </c>
      <c r="M18" s="306" t="s">
        <v>297</v>
      </c>
      <c r="N18" s="307" t="s">
        <v>303</v>
      </c>
      <c r="O18" s="306" t="s">
        <v>304</v>
      </c>
      <c r="P18" s="308" t="s">
        <v>313</v>
      </c>
      <c r="Q18" s="306">
        <v>2</v>
      </c>
      <c r="R18" s="309">
        <v>21</v>
      </c>
      <c r="S18" s="1369" t="s">
        <v>297</v>
      </c>
      <c r="T18" s="1369" t="s">
        <v>504</v>
      </c>
    </row>
    <row r="19" spans="1:20" ht="12.95" customHeight="1" x14ac:dyDescent="0.2">
      <c r="A19" s="26">
        <v>10</v>
      </c>
      <c r="B19" s="27" t="s">
        <v>24</v>
      </c>
      <c r="C19" s="302">
        <v>5602</v>
      </c>
      <c r="D19" s="70">
        <v>34747</v>
      </c>
      <c r="E19" s="303">
        <v>267.66666666666669</v>
      </c>
      <c r="F19" s="304">
        <f t="shared" si="0"/>
        <v>20929.01618929016</v>
      </c>
      <c r="G19" s="70">
        <f t="shared" si="1"/>
        <v>129814.44582814445</v>
      </c>
      <c r="H19" s="70">
        <f t="shared" si="2"/>
        <v>150743.46201743462</v>
      </c>
      <c r="I19" s="305">
        <f t="shared" si="3"/>
        <v>-11.966946560498569</v>
      </c>
      <c r="K19" s="26">
        <v>10</v>
      </c>
      <c r="L19" s="27" t="s">
        <v>24</v>
      </c>
      <c r="M19" s="306" t="s">
        <v>297</v>
      </c>
      <c r="N19" s="307" t="s">
        <v>314</v>
      </c>
      <c r="O19" s="306" t="s">
        <v>297</v>
      </c>
      <c r="P19" s="308" t="s">
        <v>303</v>
      </c>
      <c r="Q19" s="306">
        <v>2</v>
      </c>
      <c r="R19" s="309">
        <v>8</v>
      </c>
      <c r="S19" s="1369" t="s">
        <v>297</v>
      </c>
      <c r="T19" s="1369" t="s">
        <v>510</v>
      </c>
    </row>
    <row r="20" spans="1:20" ht="20.25" customHeight="1" x14ac:dyDescent="0.2">
      <c r="A20" s="26">
        <v>11</v>
      </c>
      <c r="B20" s="27" t="s">
        <v>25</v>
      </c>
      <c r="C20" s="302">
        <v>23059</v>
      </c>
      <c r="D20" s="70">
        <v>5914</v>
      </c>
      <c r="E20" s="303">
        <v>183</v>
      </c>
      <c r="F20" s="304">
        <f t="shared" si="0"/>
        <v>126005.46448087432</v>
      </c>
      <c r="G20" s="70">
        <f t="shared" si="1"/>
        <v>32316.939890710382</v>
      </c>
      <c r="H20" s="70">
        <f t="shared" si="2"/>
        <v>158322.40437158471</v>
      </c>
      <c r="I20" s="305">
        <f t="shared" si="3"/>
        <v>-7.5409009572694945</v>
      </c>
      <c r="K20" s="26">
        <v>11</v>
      </c>
      <c r="L20" s="27" t="s">
        <v>25</v>
      </c>
      <c r="M20" s="306" t="s">
        <v>297</v>
      </c>
      <c r="N20" s="307" t="s">
        <v>315</v>
      </c>
      <c r="O20" s="306" t="s">
        <v>297</v>
      </c>
      <c r="P20" s="308" t="s">
        <v>316</v>
      </c>
      <c r="Q20" s="306">
        <v>0</v>
      </c>
      <c r="R20" s="309">
        <v>7</v>
      </c>
      <c r="S20" s="1369" t="s">
        <v>297</v>
      </c>
      <c r="T20" s="1369" t="s">
        <v>504</v>
      </c>
    </row>
    <row r="21" spans="1:20" ht="12.95" customHeight="1" x14ac:dyDescent="0.2">
      <c r="A21" s="26">
        <v>12</v>
      </c>
      <c r="B21" s="27" t="s">
        <v>26</v>
      </c>
      <c r="C21" s="302">
        <v>55761</v>
      </c>
      <c r="D21" s="70">
        <v>18057</v>
      </c>
      <c r="E21" s="303">
        <v>475</v>
      </c>
      <c r="F21" s="304">
        <f t="shared" si="0"/>
        <v>117391.57894736843</v>
      </c>
      <c r="G21" s="70">
        <f t="shared" si="1"/>
        <v>38014.73684210526</v>
      </c>
      <c r="H21" s="70">
        <f t="shared" si="2"/>
        <v>155406.31578947368</v>
      </c>
      <c r="I21" s="305">
        <f t="shared" si="3"/>
        <v>-9.2438748610638051</v>
      </c>
      <c r="K21" s="26">
        <v>12</v>
      </c>
      <c r="L21" s="27" t="s">
        <v>26</v>
      </c>
      <c r="M21" s="306" t="s">
        <v>300</v>
      </c>
      <c r="N21" s="307" t="s">
        <v>309</v>
      </c>
      <c r="O21" s="306" t="s">
        <v>300</v>
      </c>
      <c r="P21" s="308" t="s">
        <v>309</v>
      </c>
      <c r="Q21" s="306">
        <v>0</v>
      </c>
      <c r="R21" s="309">
        <v>0</v>
      </c>
      <c r="S21" s="1369" t="s">
        <v>300</v>
      </c>
      <c r="T21" s="1369" t="s">
        <v>511</v>
      </c>
    </row>
    <row r="22" spans="1:20" ht="12.95" customHeight="1" x14ac:dyDescent="0.2">
      <c r="A22" s="26">
        <v>13</v>
      </c>
      <c r="B22" s="27" t="s">
        <v>27</v>
      </c>
      <c r="C22" s="302">
        <v>73073</v>
      </c>
      <c r="D22" s="70">
        <v>20694</v>
      </c>
      <c r="E22" s="303">
        <v>569</v>
      </c>
      <c r="F22" s="304">
        <f t="shared" si="0"/>
        <v>128423.55008787346</v>
      </c>
      <c r="G22" s="70">
        <f t="shared" si="1"/>
        <v>36369.068541300527</v>
      </c>
      <c r="H22" s="70">
        <f t="shared" si="2"/>
        <v>164792.61862917399</v>
      </c>
      <c r="I22" s="305">
        <f t="shared" si="3"/>
        <v>-3.7623442631323822</v>
      </c>
      <c r="K22" s="26">
        <v>13</v>
      </c>
      <c r="L22" s="27" t="s">
        <v>27</v>
      </c>
      <c r="M22" s="306" t="s">
        <v>297</v>
      </c>
      <c r="N22" s="307" t="s">
        <v>317</v>
      </c>
      <c r="O22" s="306" t="s">
        <v>304</v>
      </c>
      <c r="P22" s="308" t="s">
        <v>318</v>
      </c>
      <c r="Q22" s="306">
        <v>0</v>
      </c>
      <c r="R22" s="309">
        <v>20</v>
      </c>
      <c r="S22" s="1369" t="s">
        <v>297</v>
      </c>
      <c r="T22" s="1369" t="s">
        <v>504</v>
      </c>
    </row>
    <row r="23" spans="1:20" ht="12.95" customHeight="1" x14ac:dyDescent="0.2">
      <c r="A23" s="26">
        <v>14</v>
      </c>
      <c r="B23" s="27" t="s">
        <v>28</v>
      </c>
      <c r="C23" s="302">
        <v>77040</v>
      </c>
      <c r="D23" s="70">
        <v>17110</v>
      </c>
      <c r="E23" s="303">
        <v>583.66999999999996</v>
      </c>
      <c r="F23" s="304">
        <f t="shared" si="0"/>
        <v>131992.39296177635</v>
      </c>
      <c r="G23" s="70">
        <f t="shared" si="1"/>
        <v>29314.509911422552</v>
      </c>
      <c r="H23" s="70">
        <f t="shared" si="2"/>
        <v>161306.90287319891</v>
      </c>
      <c r="I23" s="305">
        <f t="shared" si="3"/>
        <v>-5.7979761725625618</v>
      </c>
      <c r="K23" s="26">
        <v>14</v>
      </c>
      <c r="L23" s="27" t="s">
        <v>28</v>
      </c>
      <c r="M23" s="306" t="s">
        <v>297</v>
      </c>
      <c r="N23" s="307" t="s">
        <v>319</v>
      </c>
      <c r="O23" s="306" t="s">
        <v>297</v>
      </c>
      <c r="P23" s="308" t="s">
        <v>320</v>
      </c>
      <c r="Q23" s="306">
        <v>3</v>
      </c>
      <c r="R23" s="309">
        <v>5</v>
      </c>
      <c r="S23" s="1369" t="s">
        <v>300</v>
      </c>
      <c r="T23" s="1369" t="s">
        <v>512</v>
      </c>
    </row>
    <row r="24" spans="1:20" ht="12.95" customHeight="1" thickBot="1" x14ac:dyDescent="0.25">
      <c r="A24" s="34">
        <v>15</v>
      </c>
      <c r="B24" s="35" t="s">
        <v>29</v>
      </c>
      <c r="C24" s="1367">
        <v>14512</v>
      </c>
      <c r="D24" s="1100">
        <v>4206</v>
      </c>
      <c r="E24" s="1101">
        <v>123</v>
      </c>
      <c r="F24" s="310">
        <f t="shared" si="0"/>
        <v>117983.73983739837</v>
      </c>
      <c r="G24" s="36">
        <f t="shared" si="1"/>
        <v>34195.121951219509</v>
      </c>
      <c r="H24" s="36">
        <f t="shared" si="2"/>
        <v>152178.86178861788</v>
      </c>
      <c r="I24" s="311">
        <f t="shared" si="3"/>
        <v>-11.128683838702981</v>
      </c>
      <c r="K24" s="34">
        <v>15</v>
      </c>
      <c r="L24" s="35" t="s">
        <v>29</v>
      </c>
      <c r="M24" s="312" t="s">
        <v>321</v>
      </c>
      <c r="N24" s="313" t="s">
        <v>309</v>
      </c>
      <c r="O24" s="312" t="s">
        <v>297</v>
      </c>
      <c r="P24" s="314" t="s">
        <v>309</v>
      </c>
      <c r="Q24" s="312">
        <v>2</v>
      </c>
      <c r="R24" s="315">
        <v>101</v>
      </c>
      <c r="S24" s="1370" t="s">
        <v>297</v>
      </c>
      <c r="T24" s="1370" t="s">
        <v>504</v>
      </c>
    </row>
    <row r="25" spans="1:20" s="38" customFormat="1" ht="19.5" customHeight="1" thickBot="1" x14ac:dyDescent="0.25">
      <c r="A25" s="423"/>
      <c r="B25" s="424" t="s">
        <v>487</v>
      </c>
      <c r="C25" s="425">
        <f>SUM(C10:C24)</f>
        <v>600150</v>
      </c>
      <c r="D25" s="426">
        <f>SUM(D10:D24)</f>
        <v>216014</v>
      </c>
      <c r="E25" s="427">
        <f>SUM(E10:E24)</f>
        <v>4766.3366666666661</v>
      </c>
      <c r="F25" s="428">
        <f t="shared" si="0"/>
        <v>125914.31155024021</v>
      </c>
      <c r="G25" s="426">
        <f t="shared" si="1"/>
        <v>45320.759968697137</v>
      </c>
      <c r="H25" s="427">
        <f t="shared" si="2"/>
        <v>171235.07151893736</v>
      </c>
      <c r="I25" s="429">
        <f t="shared" si="3"/>
        <v>0</v>
      </c>
      <c r="K25" s="279"/>
      <c r="L25" s="316" t="s">
        <v>322</v>
      </c>
      <c r="M25" s="317">
        <f>COUNTIF(M10:M24,"ja")</f>
        <v>13</v>
      </c>
      <c r="N25" s="318" t="s">
        <v>323</v>
      </c>
      <c r="O25" s="317">
        <f>COUNTIF(O10:O24,"ja")</f>
        <v>14</v>
      </c>
      <c r="P25" s="318" t="s">
        <v>323</v>
      </c>
      <c r="Q25" s="317">
        <f>COUNTIF(Q10:Q24,"ja")</f>
        <v>0</v>
      </c>
      <c r="R25" s="318" t="s">
        <v>323</v>
      </c>
      <c r="S25" s="316">
        <f>COUNTIF(S10:S24,"ja")</f>
        <v>15</v>
      </c>
      <c r="T25" s="316" t="s">
        <v>323</v>
      </c>
    </row>
    <row r="26" spans="1:20" s="729" customFormat="1" ht="19.5" customHeight="1" x14ac:dyDescent="0.2">
      <c r="A26" s="1542"/>
      <c r="B26" s="1544" t="s">
        <v>257</v>
      </c>
      <c r="C26" s="1545">
        <v>601011</v>
      </c>
      <c r="D26" s="1095">
        <v>190520</v>
      </c>
      <c r="E26" s="1546">
        <v>4934.2</v>
      </c>
      <c r="F26" s="1547">
        <v>121805.15585099916</v>
      </c>
      <c r="G26" s="1095">
        <v>38612.135705889508</v>
      </c>
      <c r="H26" s="1546">
        <v>160417.29155688867</v>
      </c>
      <c r="I26" s="1548">
        <v>0</v>
      </c>
      <c r="K26" s="96"/>
      <c r="L26" s="97"/>
      <c r="M26" s="320"/>
      <c r="N26" s="320"/>
      <c r="O26" s="320"/>
      <c r="P26" s="320"/>
      <c r="Q26" s="320"/>
      <c r="R26" s="320"/>
      <c r="S26" s="320"/>
      <c r="T26" s="320" t="s">
        <v>323</v>
      </c>
    </row>
    <row r="27" spans="1:20" ht="19.5" customHeight="1" x14ac:dyDescent="0.2">
      <c r="A27" s="1543"/>
      <c r="B27" s="1549" t="s">
        <v>162</v>
      </c>
      <c r="C27" s="21">
        <v>571470.5</v>
      </c>
      <c r="D27" s="22">
        <v>184850.7</v>
      </c>
      <c r="E27" s="23">
        <v>5011.3333333333339</v>
      </c>
      <c r="F27" s="324">
        <v>114035.61926300384</v>
      </c>
      <c r="G27" s="22">
        <v>36886.530530796859</v>
      </c>
      <c r="H27" s="23">
        <v>150922.14979380069</v>
      </c>
      <c r="I27" s="1550">
        <v>0</v>
      </c>
      <c r="K27" s="233"/>
      <c r="L27" s="234"/>
      <c r="M27" s="326"/>
      <c r="N27" s="326"/>
      <c r="O27" s="326"/>
      <c r="P27" s="326"/>
      <c r="Q27" s="326"/>
      <c r="R27" s="326"/>
      <c r="S27" s="326"/>
      <c r="T27" s="326"/>
    </row>
    <row r="28" spans="1:20" s="38" customFormat="1" ht="19.5" customHeight="1" thickBot="1" x14ac:dyDescent="0.25">
      <c r="A28" s="1542"/>
      <c r="B28" s="1551" t="s">
        <v>161</v>
      </c>
      <c r="C28" s="176">
        <v>572860</v>
      </c>
      <c r="D28" s="177">
        <v>164890</v>
      </c>
      <c r="E28" s="196">
        <v>5048.333333333333</v>
      </c>
      <c r="F28" s="1552">
        <v>113475.07428194124</v>
      </c>
      <c r="G28" s="177">
        <v>32662.264773852759</v>
      </c>
      <c r="H28" s="196">
        <v>146137.339055794</v>
      </c>
      <c r="I28" s="436">
        <v>0</v>
      </c>
      <c r="K28" s="96"/>
      <c r="L28" s="97"/>
      <c r="M28" s="320"/>
      <c r="N28" s="320"/>
      <c r="O28" s="320"/>
      <c r="P28" s="320"/>
      <c r="Q28" s="320"/>
      <c r="R28" s="320"/>
      <c r="S28" s="320"/>
      <c r="T28" s="320"/>
    </row>
    <row r="29" spans="1:20" s="38" customFormat="1" ht="19.5" customHeight="1" x14ac:dyDescent="0.2">
      <c r="A29" s="319"/>
      <c r="B29" s="94" t="s">
        <v>79</v>
      </c>
      <c r="C29" s="21">
        <v>542297</v>
      </c>
      <c r="D29" s="22">
        <v>173008</v>
      </c>
      <c r="E29" s="23">
        <v>4990</v>
      </c>
      <c r="F29" s="324">
        <v>108676.75350701403</v>
      </c>
      <c r="G29" s="22">
        <v>34670.941883767533</v>
      </c>
      <c r="H29" s="23">
        <v>143347.69539078156</v>
      </c>
      <c r="I29" s="325">
        <v>0</v>
      </c>
      <c r="K29" s="96"/>
      <c r="L29" s="97"/>
      <c r="M29" s="320"/>
      <c r="N29" s="320"/>
      <c r="O29" s="320"/>
      <c r="P29" s="320"/>
      <c r="Q29" s="320"/>
      <c r="R29" s="320"/>
      <c r="S29" s="320"/>
      <c r="T29" s="320"/>
    </row>
    <row r="30" spans="1:20" s="38" customFormat="1" ht="19.5" customHeight="1" x14ac:dyDescent="0.2">
      <c r="A30" s="319"/>
      <c r="B30" s="94" t="s">
        <v>324</v>
      </c>
      <c r="C30" s="21">
        <v>482757.897</v>
      </c>
      <c r="D30" s="22">
        <v>153100.76300000001</v>
      </c>
      <c r="E30" s="23">
        <v>4142.7</v>
      </c>
      <c r="F30" s="324">
        <v>116532.18842783693</v>
      </c>
      <c r="G30" s="22">
        <v>36956.758394283919</v>
      </c>
      <c r="H30" s="23">
        <v>153488.94682212084</v>
      </c>
      <c r="I30" s="325">
        <v>0</v>
      </c>
      <c r="K30" s="54"/>
      <c r="L30" s="60"/>
      <c r="M30" s="321"/>
      <c r="N30" s="321"/>
      <c r="O30" s="321"/>
      <c r="P30" s="321"/>
      <c r="Q30" s="321"/>
      <c r="R30" s="321"/>
      <c r="S30" s="321"/>
      <c r="T30" s="321"/>
    </row>
    <row r="31" spans="1:20" s="38" customFormat="1" ht="19.5" customHeight="1" x14ac:dyDescent="0.2">
      <c r="A31" s="319"/>
      <c r="B31" s="94" t="s">
        <v>325</v>
      </c>
      <c r="C31" s="21">
        <v>519310</v>
      </c>
      <c r="D31" s="22">
        <v>129036</v>
      </c>
      <c r="E31" s="23">
        <v>4965.0833333333339</v>
      </c>
      <c r="F31" s="324">
        <v>104592.40361860323</v>
      </c>
      <c r="G31" s="22">
        <v>25988.687668887731</v>
      </c>
      <c r="H31" s="23">
        <v>130581.09128749097</v>
      </c>
      <c r="I31" s="325">
        <v>0</v>
      </c>
      <c r="K31" s="54"/>
      <c r="L31" s="60"/>
      <c r="M31" s="321"/>
      <c r="N31" s="321"/>
      <c r="O31" s="321"/>
      <c r="P31" s="321"/>
      <c r="Q31" s="321"/>
      <c r="R31" s="321"/>
      <c r="S31" s="321"/>
      <c r="T31" s="321"/>
    </row>
    <row r="32" spans="1:20" s="38" customFormat="1" ht="19.5" customHeight="1" x14ac:dyDescent="0.2">
      <c r="A32" s="319"/>
      <c r="B32" s="94" t="s">
        <v>326</v>
      </c>
      <c r="C32" s="21">
        <v>487065.53100000002</v>
      </c>
      <c r="D32" s="22">
        <v>121134.262</v>
      </c>
      <c r="E32" s="23">
        <v>5152.3</v>
      </c>
      <c r="F32" s="324">
        <v>94533.612367292269</v>
      </c>
      <c r="G32" s="22">
        <v>23510.715990916677</v>
      </c>
      <c r="H32" s="23">
        <v>118044.32835820898</v>
      </c>
      <c r="I32" s="325">
        <v>0</v>
      </c>
      <c r="M32" s="54" t="s">
        <v>327</v>
      </c>
      <c r="O32" s="54" t="s">
        <v>327</v>
      </c>
      <c r="Q32" s="54" t="s">
        <v>327</v>
      </c>
      <c r="S32" s="54"/>
    </row>
    <row r="33" spans="1:11" s="38" customFormat="1" ht="19.5" customHeight="1" x14ac:dyDescent="0.2">
      <c r="A33" s="322"/>
      <c r="B33" s="93" t="s">
        <v>328</v>
      </c>
      <c r="C33" s="28">
        <v>466238</v>
      </c>
      <c r="D33" s="29">
        <v>106741</v>
      </c>
      <c r="E33" s="30">
        <v>5156</v>
      </c>
      <c r="F33" s="69">
        <v>90426.299456943365</v>
      </c>
      <c r="G33" s="29">
        <v>20702.288595810707</v>
      </c>
      <c r="H33" s="30">
        <v>111128.58805275407</v>
      </c>
      <c r="I33" s="81">
        <v>0</v>
      </c>
      <c r="K33" s="54"/>
    </row>
    <row r="34" spans="1:11" s="38" customFormat="1" ht="19.5" customHeight="1" x14ac:dyDescent="0.2">
      <c r="A34" s="322"/>
      <c r="B34" s="93" t="s">
        <v>329</v>
      </c>
      <c r="C34" s="28">
        <v>433565</v>
      </c>
      <c r="D34" s="29">
        <v>100042</v>
      </c>
      <c r="E34" s="30">
        <v>4985</v>
      </c>
      <c r="F34" s="28">
        <v>86973.921765295891</v>
      </c>
      <c r="G34" s="29">
        <v>20068.605817452357</v>
      </c>
      <c r="H34" s="30">
        <v>107042.52758274824</v>
      </c>
      <c r="I34" s="81">
        <v>0</v>
      </c>
      <c r="K34" s="54"/>
    </row>
    <row r="35" spans="1:11" ht="12.75" thickBot="1" x14ac:dyDescent="0.25">
      <c r="A35" s="323"/>
      <c r="B35" s="162" t="s">
        <v>330</v>
      </c>
      <c r="C35" s="163">
        <v>375873</v>
      </c>
      <c r="D35" s="52">
        <v>104515</v>
      </c>
      <c r="E35" s="164">
        <v>4765</v>
      </c>
      <c r="F35" s="163">
        <v>78882.056663168943</v>
      </c>
      <c r="G35" s="52">
        <v>21933.892969569781</v>
      </c>
      <c r="H35" s="164">
        <v>100815.94963273872</v>
      </c>
      <c r="I35" s="327">
        <v>0</v>
      </c>
    </row>
  </sheetData>
  <mergeCells count="6">
    <mergeCell ref="S8:T8"/>
    <mergeCell ref="C8:E8"/>
    <mergeCell ref="F8:I8"/>
    <mergeCell ref="M8:N8"/>
    <mergeCell ref="O8:P8"/>
    <mergeCell ref="Q8:R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3"/>
  <dimension ref="A1:BD49"/>
  <sheetViews>
    <sheetView showGridLines="0" workbookViewId="0">
      <selection activeCell="AN50" sqref="AN50"/>
    </sheetView>
  </sheetViews>
  <sheetFormatPr baseColWidth="10" defaultRowHeight="12" x14ac:dyDescent="0.2"/>
  <cols>
    <col min="1" max="1" width="5.5703125" style="5" customWidth="1"/>
    <col min="2" max="2" width="21" style="2" customWidth="1"/>
    <col min="3" max="3" width="6.140625" style="2" customWidth="1"/>
    <col min="4" max="4" width="7" style="2" customWidth="1"/>
    <col min="5" max="5" width="6.28515625" style="2" customWidth="1"/>
    <col min="6" max="6" width="5.5703125" style="2" customWidth="1"/>
    <col min="7" max="7" width="5.28515625" style="2" customWidth="1"/>
    <col min="8" max="8" width="5.42578125" style="2" customWidth="1"/>
    <col min="9" max="9" width="7" style="2" customWidth="1"/>
    <col min="10" max="10" width="6.28515625" style="2" customWidth="1"/>
    <col min="11" max="12" width="6" style="2" customWidth="1"/>
    <col min="13" max="13" width="6.28515625" style="2" customWidth="1"/>
    <col min="14" max="14" width="6.140625" style="2" customWidth="1"/>
    <col min="15" max="15" width="5.5703125" style="2" customWidth="1"/>
    <col min="16" max="16" width="7.5703125" style="2" customWidth="1"/>
    <col min="17" max="17" width="5.28515625" style="2" customWidth="1"/>
    <col min="18" max="18" width="5.7109375" style="2" customWidth="1"/>
    <col min="19" max="19" width="6" style="2" customWidth="1"/>
    <col min="20" max="20" width="6.85546875" style="2" customWidth="1"/>
    <col min="21" max="21" width="6.5703125" style="2" customWidth="1"/>
    <col min="22" max="22" width="6.42578125" style="2" customWidth="1"/>
    <col min="23" max="23" width="6.5703125" style="2" customWidth="1"/>
    <col min="24" max="24" width="6" style="2" customWidth="1"/>
    <col min="25" max="25" width="5.85546875" style="5" customWidth="1"/>
    <col min="26" max="26" width="20.5703125" style="2" customWidth="1"/>
    <col min="27" max="27" width="6.85546875" style="2" customWidth="1"/>
    <col min="28" max="28" width="7.28515625" style="2" customWidth="1"/>
    <col min="29" max="29" width="6.140625" style="2" customWidth="1"/>
    <col min="30" max="30" width="7.28515625" style="2" customWidth="1"/>
    <col min="31" max="31" width="7" style="2" customWidth="1"/>
    <col min="32" max="32" width="8.140625" style="2" customWidth="1"/>
    <col min="33" max="33" width="8" style="2" customWidth="1"/>
    <col min="34" max="34" width="6.140625" style="2" customWidth="1"/>
    <col min="35" max="35" width="6.28515625" style="2" customWidth="1"/>
    <col min="36" max="36" width="6.42578125" style="2" customWidth="1"/>
    <col min="37" max="37" width="5.42578125" style="2" customWidth="1"/>
    <col min="38" max="39" width="6.140625" style="2" customWidth="1"/>
    <col min="40" max="40" width="7.28515625" style="2" customWidth="1"/>
    <col min="41" max="16384" width="11.42578125" style="2"/>
  </cols>
  <sheetData>
    <row r="1" spans="1:56" x14ac:dyDescent="0.2">
      <c r="A1" s="1" t="s">
        <v>0</v>
      </c>
      <c r="Y1" s="1"/>
    </row>
    <row r="2" spans="1:56" x14ac:dyDescent="0.2">
      <c r="A2" s="1"/>
      <c r="Y2" s="1"/>
    </row>
    <row r="3" spans="1:56" x14ac:dyDescent="0.2">
      <c r="A3" s="1" t="str">
        <f>A7</f>
        <v>Tabell 3 - 5 - A -  Brukere av hjemmetjenester pr. 31.12.   *)</v>
      </c>
      <c r="Y3" s="1"/>
    </row>
    <row r="4" spans="1:56" x14ac:dyDescent="0.2">
      <c r="A4" s="1" t="str">
        <f>Y7</f>
        <v>Tabell 3 - 5 - B -  Sum brukere av hjemmetjenester pr. 31.12. - antall med private tjenesteyter   *)</v>
      </c>
      <c r="J4" s="4" t="s">
        <v>89</v>
      </c>
      <c r="K4" s="4"/>
      <c r="Y4" s="1"/>
    </row>
    <row r="5" spans="1:56" x14ac:dyDescent="0.2">
      <c r="A5" s="1"/>
      <c r="S5" s="2" t="s">
        <v>166</v>
      </c>
      <c r="Y5" s="1"/>
    </row>
    <row r="7" spans="1:56" s="8" customFormat="1" ht="15.75" customHeight="1" thickBot="1" x14ac:dyDescent="0.25">
      <c r="A7" s="7" t="s">
        <v>482</v>
      </c>
      <c r="X7" s="2"/>
      <c r="Y7" s="7" t="s">
        <v>483</v>
      </c>
    </row>
    <row r="8" spans="1:56" s="11" customFormat="1" ht="18" customHeight="1" thickBot="1" x14ac:dyDescent="0.25">
      <c r="A8" s="126"/>
      <c r="B8" s="127"/>
      <c r="C8" s="1625" t="s">
        <v>90</v>
      </c>
      <c r="D8" s="1625"/>
      <c r="E8" s="1625"/>
      <c r="F8" s="1625"/>
      <c r="G8" s="1625"/>
      <c r="H8" s="1625"/>
      <c r="I8" s="1625"/>
      <c r="J8" s="1625" t="s">
        <v>91</v>
      </c>
      <c r="K8" s="1625"/>
      <c r="L8" s="1625"/>
      <c r="M8" s="1625"/>
      <c r="N8" s="1625"/>
      <c r="O8" s="1625"/>
      <c r="P8" s="1625"/>
      <c r="Q8" s="1625" t="s">
        <v>92</v>
      </c>
      <c r="R8" s="1625"/>
      <c r="S8" s="1625"/>
      <c r="T8" s="1625"/>
      <c r="U8" s="1625"/>
      <c r="V8" s="1625"/>
      <c r="W8" s="1626"/>
      <c r="X8" s="2"/>
      <c r="Y8" s="9"/>
      <c r="Z8" s="10"/>
      <c r="AA8" s="1659" t="s">
        <v>93</v>
      </c>
      <c r="AB8" s="1659"/>
      <c r="AC8" s="1659"/>
      <c r="AD8" s="1659"/>
      <c r="AE8" s="1659"/>
      <c r="AF8" s="1659"/>
      <c r="AG8" s="1659"/>
      <c r="AH8" s="1659" t="s">
        <v>94</v>
      </c>
      <c r="AI8" s="1659"/>
      <c r="AJ8" s="1659"/>
      <c r="AK8" s="1659"/>
      <c r="AL8" s="1659"/>
      <c r="AM8" s="1659"/>
      <c r="AN8" s="1659"/>
      <c r="AO8" s="1657" t="s">
        <v>484</v>
      </c>
    </row>
    <row r="9" spans="1:56" s="11" customFormat="1" ht="43.5" customHeight="1" thickBot="1" x14ac:dyDescent="0.25">
      <c r="A9" s="139" t="s">
        <v>2</v>
      </c>
      <c r="B9" s="9" t="s">
        <v>3</v>
      </c>
      <c r="C9" s="45" t="s">
        <v>95</v>
      </c>
      <c r="D9" s="43" t="s">
        <v>6</v>
      </c>
      <c r="E9" s="46" t="s">
        <v>13</v>
      </c>
      <c r="F9" s="46" t="s">
        <v>9</v>
      </c>
      <c r="G9" s="46" t="s">
        <v>96</v>
      </c>
      <c r="H9" s="46" t="s">
        <v>97</v>
      </c>
      <c r="I9" s="44" t="s">
        <v>14</v>
      </c>
      <c r="J9" s="45" t="s">
        <v>95</v>
      </c>
      <c r="K9" s="46" t="s">
        <v>6</v>
      </c>
      <c r="L9" s="46" t="s">
        <v>13</v>
      </c>
      <c r="M9" s="46" t="s">
        <v>9</v>
      </c>
      <c r="N9" s="46" t="s">
        <v>10</v>
      </c>
      <c r="O9" s="46" t="s">
        <v>227</v>
      </c>
      <c r="P9" s="44" t="s">
        <v>14</v>
      </c>
      <c r="Q9" s="45" t="s">
        <v>95</v>
      </c>
      <c r="R9" s="46" t="s">
        <v>6</v>
      </c>
      <c r="S9" s="46" t="s">
        <v>13</v>
      </c>
      <c r="T9" s="46" t="s">
        <v>9</v>
      </c>
      <c r="U9" s="46" t="s">
        <v>96</v>
      </c>
      <c r="V9" s="46" t="s">
        <v>227</v>
      </c>
      <c r="W9" s="140" t="s">
        <v>14</v>
      </c>
      <c r="X9" s="2"/>
      <c r="Y9" s="13" t="s">
        <v>2</v>
      </c>
      <c r="Z9" s="14" t="s">
        <v>3</v>
      </c>
      <c r="AA9" s="17" t="s">
        <v>95</v>
      </c>
      <c r="AB9" s="18" t="s">
        <v>6</v>
      </c>
      <c r="AC9" s="18" t="s">
        <v>13</v>
      </c>
      <c r="AD9" s="18" t="s">
        <v>9</v>
      </c>
      <c r="AE9" s="18" t="s">
        <v>10</v>
      </c>
      <c r="AF9" s="18" t="s">
        <v>227</v>
      </c>
      <c r="AG9" s="78" t="s">
        <v>14</v>
      </c>
      <c r="AH9" s="17" t="s">
        <v>95</v>
      </c>
      <c r="AI9" s="18" t="s">
        <v>6</v>
      </c>
      <c r="AJ9" s="18" t="s">
        <v>13</v>
      </c>
      <c r="AK9" s="18" t="s">
        <v>9</v>
      </c>
      <c r="AL9" s="18" t="s">
        <v>96</v>
      </c>
      <c r="AM9" s="18" t="s">
        <v>227</v>
      </c>
      <c r="AN9" s="16" t="s">
        <v>14</v>
      </c>
      <c r="AO9" s="1658"/>
    </row>
    <row r="10" spans="1:56" ht="12.95" customHeight="1" x14ac:dyDescent="0.2">
      <c r="A10" s="132">
        <v>1</v>
      </c>
      <c r="B10" s="33" t="s">
        <v>15</v>
      </c>
      <c r="C10" s="948">
        <v>155</v>
      </c>
      <c r="D10" s="945">
        <v>127</v>
      </c>
      <c r="E10" s="945">
        <v>57</v>
      </c>
      <c r="F10" s="945">
        <v>18</v>
      </c>
      <c r="G10" s="945">
        <v>15</v>
      </c>
      <c r="H10" s="945">
        <v>10</v>
      </c>
      <c r="I10" s="949">
        <f t="shared" ref="I10:I24" si="0">SUM(C10:H10)</f>
        <v>382</v>
      </c>
      <c r="J10" s="948">
        <v>43</v>
      </c>
      <c r="K10" s="945">
        <v>58</v>
      </c>
      <c r="L10" s="945">
        <v>62</v>
      </c>
      <c r="M10" s="945">
        <v>35</v>
      </c>
      <c r="N10" s="945">
        <v>31</v>
      </c>
      <c r="O10" s="945">
        <v>25</v>
      </c>
      <c r="P10" s="949">
        <f t="shared" ref="P10:P24" si="1">SUM(J10:O10)</f>
        <v>254</v>
      </c>
      <c r="Q10" s="948">
        <v>30</v>
      </c>
      <c r="R10" s="945">
        <v>59</v>
      </c>
      <c r="S10" s="945">
        <v>58</v>
      </c>
      <c r="T10" s="945">
        <v>27</v>
      </c>
      <c r="U10" s="945">
        <v>43</v>
      </c>
      <c r="V10" s="945">
        <v>47</v>
      </c>
      <c r="W10" s="949">
        <f t="shared" ref="W10:W24" si="2">SUM(Q10:V10)</f>
        <v>264</v>
      </c>
      <c r="Y10" s="19">
        <v>1</v>
      </c>
      <c r="Z10" s="20" t="s">
        <v>15</v>
      </c>
      <c r="AA10" s="83">
        <f t="shared" ref="AA10:AA24" si="3">C10+J10+Q10</f>
        <v>228</v>
      </c>
      <c r="AB10" s="49">
        <f t="shared" ref="AB10:AB24" si="4">D10+K10+R10</f>
        <v>244</v>
      </c>
      <c r="AC10" s="49">
        <f t="shared" ref="AC10:AC24" si="5">E10+L10+S10</f>
        <v>177</v>
      </c>
      <c r="AD10" s="49">
        <f t="shared" ref="AD10:AD24" si="6">F10+M10+T10</f>
        <v>80</v>
      </c>
      <c r="AE10" s="49">
        <f t="shared" ref="AE10:AE24" si="7">G10+N10+U10</f>
        <v>89</v>
      </c>
      <c r="AF10" s="49">
        <f t="shared" ref="AF10:AF24" si="8">H10+O10+V10</f>
        <v>82</v>
      </c>
      <c r="AG10" s="84">
        <f t="shared" ref="AG10:AG24" si="9">SUM(AA10:AF10)</f>
        <v>900</v>
      </c>
      <c r="AH10" s="948">
        <v>14</v>
      </c>
      <c r="AI10" s="945">
        <v>28</v>
      </c>
      <c r="AJ10" s="945">
        <v>21</v>
      </c>
      <c r="AK10" s="945">
        <v>14</v>
      </c>
      <c r="AL10" s="945">
        <v>22</v>
      </c>
      <c r="AM10" s="945">
        <v>11</v>
      </c>
      <c r="AN10" s="84">
        <f t="shared" ref="AN10:AN24" si="10">SUM(AH10:AM10)</f>
        <v>110</v>
      </c>
      <c r="AO10" s="1076">
        <f t="shared" ref="AO10:AO25" si="11">AN10/AG10</f>
        <v>0.12222222222222222</v>
      </c>
      <c r="AQ10" s="974"/>
      <c r="AR10" s="975"/>
      <c r="AS10" s="975"/>
      <c r="AT10" s="975"/>
      <c r="AU10" s="974"/>
      <c r="AV10" s="975"/>
      <c r="AW10" s="974"/>
      <c r="AX10" s="974"/>
      <c r="AY10" s="975"/>
      <c r="AZ10" s="975"/>
      <c r="BA10" s="975"/>
      <c r="BB10" s="975"/>
      <c r="BC10" s="975"/>
      <c r="BD10" s="975"/>
    </row>
    <row r="11" spans="1:56" ht="12.95" customHeight="1" x14ac:dyDescent="0.2">
      <c r="A11" s="133">
        <v>2</v>
      </c>
      <c r="B11" s="27" t="s">
        <v>16</v>
      </c>
      <c r="C11" s="950">
        <v>193</v>
      </c>
      <c r="D11" s="946">
        <v>138</v>
      </c>
      <c r="E11" s="946">
        <v>40</v>
      </c>
      <c r="F11" s="946">
        <v>16</v>
      </c>
      <c r="G11" s="946">
        <v>9</v>
      </c>
      <c r="H11" s="946">
        <v>11</v>
      </c>
      <c r="I11" s="951">
        <f t="shared" si="0"/>
        <v>407</v>
      </c>
      <c r="J11" s="950">
        <v>59</v>
      </c>
      <c r="K11" s="946">
        <v>61</v>
      </c>
      <c r="L11" s="946">
        <v>78</v>
      </c>
      <c r="M11" s="946">
        <v>35</v>
      </c>
      <c r="N11" s="946">
        <v>52</v>
      </c>
      <c r="O11" s="946">
        <v>43</v>
      </c>
      <c r="P11" s="951">
        <f t="shared" si="1"/>
        <v>328</v>
      </c>
      <c r="Q11" s="950">
        <v>46</v>
      </c>
      <c r="R11" s="946">
        <v>70</v>
      </c>
      <c r="S11" s="946">
        <v>58</v>
      </c>
      <c r="T11" s="946">
        <v>29</v>
      </c>
      <c r="U11" s="946">
        <v>32</v>
      </c>
      <c r="V11" s="946">
        <v>42</v>
      </c>
      <c r="W11" s="951">
        <f t="shared" si="2"/>
        <v>277</v>
      </c>
      <c r="Y11" s="26">
        <v>2</v>
      </c>
      <c r="Z11" s="27" t="s">
        <v>16</v>
      </c>
      <c r="AA11" s="85">
        <f t="shared" si="3"/>
        <v>298</v>
      </c>
      <c r="AB11" s="51">
        <f t="shared" si="4"/>
        <v>269</v>
      </c>
      <c r="AC11" s="51">
        <f t="shared" si="5"/>
        <v>176</v>
      </c>
      <c r="AD11" s="51">
        <f t="shared" si="6"/>
        <v>80</v>
      </c>
      <c r="AE11" s="51">
        <f t="shared" si="7"/>
        <v>93</v>
      </c>
      <c r="AF11" s="51">
        <f t="shared" si="8"/>
        <v>96</v>
      </c>
      <c r="AG11" s="86">
        <f t="shared" si="9"/>
        <v>1012</v>
      </c>
      <c r="AH11" s="950">
        <v>15</v>
      </c>
      <c r="AI11" s="946">
        <v>18</v>
      </c>
      <c r="AJ11" s="946">
        <v>8</v>
      </c>
      <c r="AK11" s="946">
        <v>4</v>
      </c>
      <c r="AL11" s="946">
        <v>11</v>
      </c>
      <c r="AM11" s="946">
        <v>4</v>
      </c>
      <c r="AN11" s="86">
        <f t="shared" si="10"/>
        <v>60</v>
      </c>
      <c r="AO11" s="1077">
        <f t="shared" si="11"/>
        <v>5.9288537549407112E-2</v>
      </c>
      <c r="AQ11" s="974"/>
      <c r="AR11" s="975"/>
      <c r="AS11" s="975"/>
      <c r="AT11" s="975"/>
      <c r="AU11" s="974"/>
      <c r="AV11" s="975"/>
      <c r="AW11" s="974"/>
      <c r="AX11" s="974"/>
      <c r="AY11" s="975"/>
      <c r="AZ11" s="975"/>
      <c r="BA11" s="975"/>
      <c r="BB11" s="975"/>
      <c r="BC11" s="975"/>
      <c r="BD11" s="975"/>
    </row>
    <row r="12" spans="1:56" ht="12.95" customHeight="1" x14ac:dyDescent="0.2">
      <c r="A12" s="133">
        <v>3</v>
      </c>
      <c r="B12" s="27" t="s">
        <v>17</v>
      </c>
      <c r="C12" s="950">
        <v>107</v>
      </c>
      <c r="D12" s="946">
        <v>75</v>
      </c>
      <c r="E12" s="946">
        <v>68</v>
      </c>
      <c r="F12" s="946">
        <v>14</v>
      </c>
      <c r="G12" s="946">
        <v>15</v>
      </c>
      <c r="H12" s="946">
        <v>18</v>
      </c>
      <c r="I12" s="951">
        <f t="shared" si="0"/>
        <v>297</v>
      </c>
      <c r="J12" s="950">
        <v>56</v>
      </c>
      <c r="K12" s="946">
        <v>83</v>
      </c>
      <c r="L12" s="946">
        <v>74</v>
      </c>
      <c r="M12" s="946">
        <v>31</v>
      </c>
      <c r="N12" s="946">
        <v>26</v>
      </c>
      <c r="O12" s="946">
        <v>25</v>
      </c>
      <c r="P12" s="951">
        <f t="shared" si="1"/>
        <v>295</v>
      </c>
      <c r="Q12" s="950">
        <v>62</v>
      </c>
      <c r="R12" s="946">
        <v>82</v>
      </c>
      <c r="S12" s="946">
        <v>104</v>
      </c>
      <c r="T12" s="946">
        <v>44</v>
      </c>
      <c r="U12" s="946">
        <v>49</v>
      </c>
      <c r="V12" s="946">
        <v>59</v>
      </c>
      <c r="W12" s="951">
        <f t="shared" si="2"/>
        <v>400</v>
      </c>
      <c r="Y12" s="26">
        <v>3</v>
      </c>
      <c r="Z12" s="27" t="s">
        <v>17</v>
      </c>
      <c r="AA12" s="85">
        <f t="shared" si="3"/>
        <v>225</v>
      </c>
      <c r="AB12" s="51">
        <f t="shared" si="4"/>
        <v>240</v>
      </c>
      <c r="AC12" s="51">
        <f t="shared" si="5"/>
        <v>246</v>
      </c>
      <c r="AD12" s="51">
        <f t="shared" si="6"/>
        <v>89</v>
      </c>
      <c r="AE12" s="51">
        <f t="shared" si="7"/>
        <v>90</v>
      </c>
      <c r="AF12" s="51">
        <f t="shared" si="8"/>
        <v>102</v>
      </c>
      <c r="AG12" s="86">
        <f t="shared" si="9"/>
        <v>992</v>
      </c>
      <c r="AH12" s="950">
        <v>33</v>
      </c>
      <c r="AI12" s="946">
        <v>29</v>
      </c>
      <c r="AJ12" s="946">
        <v>32</v>
      </c>
      <c r="AK12" s="946">
        <v>15</v>
      </c>
      <c r="AL12" s="946">
        <v>22</v>
      </c>
      <c r="AM12" s="946">
        <v>16</v>
      </c>
      <c r="AN12" s="86">
        <f t="shared" si="10"/>
        <v>147</v>
      </c>
      <c r="AO12" s="1077">
        <f t="shared" si="11"/>
        <v>0.14818548387096775</v>
      </c>
      <c r="AQ12" s="974"/>
      <c r="AR12" s="975"/>
      <c r="AS12" s="975"/>
      <c r="AT12" s="975"/>
      <c r="AU12" s="974"/>
      <c r="AV12" s="975"/>
      <c r="AW12" s="974"/>
      <c r="AX12" s="974"/>
      <c r="AY12" s="975"/>
      <c r="AZ12" s="975"/>
      <c r="BA12" s="975"/>
      <c r="BB12" s="975"/>
      <c r="BC12" s="975"/>
      <c r="BD12" s="975"/>
    </row>
    <row r="13" spans="1:56" ht="12.95" customHeight="1" x14ac:dyDescent="0.2">
      <c r="A13" s="133">
        <v>4</v>
      </c>
      <c r="B13" s="27" t="s">
        <v>18</v>
      </c>
      <c r="C13" s="950">
        <v>82</v>
      </c>
      <c r="D13" s="946">
        <v>54</v>
      </c>
      <c r="E13" s="946">
        <v>42</v>
      </c>
      <c r="F13" s="946">
        <v>23</v>
      </c>
      <c r="G13" s="946">
        <v>20</v>
      </c>
      <c r="H13" s="946">
        <v>14</v>
      </c>
      <c r="I13" s="951">
        <f t="shared" si="0"/>
        <v>235</v>
      </c>
      <c r="J13" s="950">
        <v>54</v>
      </c>
      <c r="K13" s="946">
        <v>44</v>
      </c>
      <c r="L13" s="946">
        <v>36</v>
      </c>
      <c r="M13" s="946">
        <v>25</v>
      </c>
      <c r="N13" s="946">
        <v>21</v>
      </c>
      <c r="O13" s="946">
        <v>31</v>
      </c>
      <c r="P13" s="951">
        <f t="shared" si="1"/>
        <v>211</v>
      </c>
      <c r="Q13" s="950">
        <v>25</v>
      </c>
      <c r="R13" s="946">
        <v>32</v>
      </c>
      <c r="S13" s="946">
        <v>39</v>
      </c>
      <c r="T13" s="946">
        <v>21</v>
      </c>
      <c r="U13" s="946">
        <v>45</v>
      </c>
      <c r="V13" s="946">
        <v>60</v>
      </c>
      <c r="W13" s="951">
        <f t="shared" si="2"/>
        <v>222</v>
      </c>
      <c r="Y13" s="26">
        <v>4</v>
      </c>
      <c r="Z13" s="27" t="s">
        <v>18</v>
      </c>
      <c r="AA13" s="85">
        <f t="shared" si="3"/>
        <v>161</v>
      </c>
      <c r="AB13" s="51">
        <f t="shared" si="4"/>
        <v>130</v>
      </c>
      <c r="AC13" s="51">
        <f t="shared" si="5"/>
        <v>117</v>
      </c>
      <c r="AD13" s="51">
        <f t="shared" si="6"/>
        <v>69</v>
      </c>
      <c r="AE13" s="51">
        <f t="shared" si="7"/>
        <v>86</v>
      </c>
      <c r="AF13" s="51">
        <f t="shared" si="8"/>
        <v>105</v>
      </c>
      <c r="AG13" s="86">
        <f t="shared" si="9"/>
        <v>668</v>
      </c>
      <c r="AH13" s="950">
        <v>26</v>
      </c>
      <c r="AI13" s="946">
        <v>16</v>
      </c>
      <c r="AJ13" s="946">
        <v>20</v>
      </c>
      <c r="AK13" s="946">
        <v>13</v>
      </c>
      <c r="AL13" s="946">
        <v>20</v>
      </c>
      <c r="AM13" s="946">
        <v>31</v>
      </c>
      <c r="AN13" s="86">
        <f t="shared" si="10"/>
        <v>126</v>
      </c>
      <c r="AO13" s="1077">
        <f t="shared" si="11"/>
        <v>0.18862275449101795</v>
      </c>
      <c r="AQ13" s="974"/>
      <c r="AR13" s="975"/>
      <c r="AS13" s="975"/>
      <c r="AT13" s="975"/>
      <c r="AU13" s="974"/>
      <c r="AV13" s="975"/>
      <c r="AW13" s="974"/>
      <c r="AX13" s="974"/>
      <c r="AY13" s="975"/>
      <c r="AZ13" s="975"/>
      <c r="BA13" s="975"/>
      <c r="BB13" s="975"/>
      <c r="BC13" s="975"/>
      <c r="BD13" s="975"/>
    </row>
    <row r="14" spans="1:56" ht="12.95" customHeight="1" x14ac:dyDescent="0.2">
      <c r="A14" s="133">
        <v>5</v>
      </c>
      <c r="B14" s="27" t="s">
        <v>19</v>
      </c>
      <c r="C14" s="950">
        <v>91</v>
      </c>
      <c r="D14" s="946">
        <v>89</v>
      </c>
      <c r="E14" s="946">
        <v>104</v>
      </c>
      <c r="F14" s="946">
        <v>72</v>
      </c>
      <c r="G14" s="946">
        <v>54</v>
      </c>
      <c r="H14" s="946">
        <v>36</v>
      </c>
      <c r="I14" s="951">
        <f t="shared" si="0"/>
        <v>446</v>
      </c>
      <c r="J14" s="950">
        <v>68</v>
      </c>
      <c r="K14" s="946">
        <v>52</v>
      </c>
      <c r="L14" s="946">
        <v>113</v>
      </c>
      <c r="M14" s="946">
        <v>67</v>
      </c>
      <c r="N14" s="946">
        <v>94</v>
      </c>
      <c r="O14" s="946">
        <v>88</v>
      </c>
      <c r="P14" s="951">
        <f t="shared" si="1"/>
        <v>482</v>
      </c>
      <c r="Q14" s="950">
        <v>28</v>
      </c>
      <c r="R14" s="946">
        <v>50</v>
      </c>
      <c r="S14" s="946">
        <v>110</v>
      </c>
      <c r="T14" s="946">
        <v>67</v>
      </c>
      <c r="U14" s="946">
        <v>92</v>
      </c>
      <c r="V14" s="946">
        <v>96</v>
      </c>
      <c r="W14" s="951">
        <f t="shared" si="2"/>
        <v>443</v>
      </c>
      <c r="Y14" s="26">
        <v>5</v>
      </c>
      <c r="Z14" s="27" t="s">
        <v>19</v>
      </c>
      <c r="AA14" s="85">
        <f t="shared" si="3"/>
        <v>187</v>
      </c>
      <c r="AB14" s="51">
        <f t="shared" si="4"/>
        <v>191</v>
      </c>
      <c r="AC14" s="51">
        <f t="shared" si="5"/>
        <v>327</v>
      </c>
      <c r="AD14" s="51">
        <f t="shared" si="6"/>
        <v>206</v>
      </c>
      <c r="AE14" s="51">
        <f t="shared" si="7"/>
        <v>240</v>
      </c>
      <c r="AF14" s="51">
        <f t="shared" si="8"/>
        <v>220</v>
      </c>
      <c r="AG14" s="86">
        <f t="shared" si="9"/>
        <v>1371</v>
      </c>
      <c r="AH14" s="950">
        <v>49</v>
      </c>
      <c r="AI14" s="946">
        <v>38</v>
      </c>
      <c r="AJ14" s="946">
        <v>92</v>
      </c>
      <c r="AK14" s="946">
        <v>52</v>
      </c>
      <c r="AL14" s="946">
        <v>92</v>
      </c>
      <c r="AM14" s="946">
        <v>69</v>
      </c>
      <c r="AN14" s="86">
        <f t="shared" si="10"/>
        <v>392</v>
      </c>
      <c r="AO14" s="1077">
        <f t="shared" si="11"/>
        <v>0.28592268417213712</v>
      </c>
      <c r="AQ14" s="974"/>
      <c r="AR14" s="975"/>
      <c r="AS14" s="975"/>
      <c r="AT14" s="975"/>
      <c r="AU14" s="974"/>
      <c r="AV14" s="975"/>
      <c r="AW14" s="974"/>
      <c r="AX14" s="974"/>
      <c r="AY14" s="975"/>
      <c r="AZ14" s="975"/>
      <c r="BA14" s="975"/>
      <c r="BB14" s="975"/>
      <c r="BC14" s="975"/>
      <c r="BD14" s="975"/>
    </row>
    <row r="15" spans="1:56" ht="12.95" customHeight="1" x14ac:dyDescent="0.2">
      <c r="A15" s="133">
        <v>6</v>
      </c>
      <c r="B15" s="27" t="s">
        <v>20</v>
      </c>
      <c r="C15" s="950">
        <v>45</v>
      </c>
      <c r="D15" s="946">
        <v>42</v>
      </c>
      <c r="E15" s="946">
        <v>43</v>
      </c>
      <c r="F15" s="946">
        <v>23</v>
      </c>
      <c r="G15" s="946">
        <v>31</v>
      </c>
      <c r="H15" s="946">
        <v>18</v>
      </c>
      <c r="I15" s="951">
        <f t="shared" si="0"/>
        <v>202</v>
      </c>
      <c r="J15" s="950">
        <v>48</v>
      </c>
      <c r="K15" s="946">
        <v>28</v>
      </c>
      <c r="L15" s="946">
        <v>54</v>
      </c>
      <c r="M15" s="946">
        <v>59</v>
      </c>
      <c r="N15" s="946">
        <v>68</v>
      </c>
      <c r="O15" s="946">
        <v>61</v>
      </c>
      <c r="P15" s="951">
        <f t="shared" si="1"/>
        <v>318</v>
      </c>
      <c r="Q15" s="950">
        <v>30</v>
      </c>
      <c r="R15" s="946">
        <v>43</v>
      </c>
      <c r="S15" s="946">
        <v>40</v>
      </c>
      <c r="T15" s="946">
        <v>38</v>
      </c>
      <c r="U15" s="946">
        <v>48</v>
      </c>
      <c r="V15" s="946">
        <v>43</v>
      </c>
      <c r="W15" s="951">
        <f t="shared" si="2"/>
        <v>242</v>
      </c>
      <c r="Y15" s="26">
        <v>6</v>
      </c>
      <c r="Z15" s="27" t="s">
        <v>20</v>
      </c>
      <c r="AA15" s="85">
        <f t="shared" si="3"/>
        <v>123</v>
      </c>
      <c r="AB15" s="51">
        <f t="shared" si="4"/>
        <v>113</v>
      </c>
      <c r="AC15" s="51">
        <f t="shared" si="5"/>
        <v>137</v>
      </c>
      <c r="AD15" s="51">
        <f t="shared" si="6"/>
        <v>120</v>
      </c>
      <c r="AE15" s="51">
        <f t="shared" si="7"/>
        <v>147</v>
      </c>
      <c r="AF15" s="51">
        <f t="shared" si="8"/>
        <v>122</v>
      </c>
      <c r="AG15" s="86">
        <f t="shared" si="9"/>
        <v>762</v>
      </c>
      <c r="AH15" s="950">
        <v>18</v>
      </c>
      <c r="AI15" s="946">
        <v>27</v>
      </c>
      <c r="AJ15" s="946">
        <v>33</v>
      </c>
      <c r="AK15" s="946">
        <v>37</v>
      </c>
      <c r="AL15" s="946">
        <v>50</v>
      </c>
      <c r="AM15" s="946">
        <v>46</v>
      </c>
      <c r="AN15" s="86">
        <f t="shared" si="10"/>
        <v>211</v>
      </c>
      <c r="AO15" s="1077">
        <f t="shared" si="11"/>
        <v>0.2769028871391076</v>
      </c>
      <c r="AQ15" s="974"/>
      <c r="AR15" s="975"/>
      <c r="AS15" s="975"/>
      <c r="AT15" s="975"/>
      <c r="AU15" s="974"/>
      <c r="AV15" s="975"/>
      <c r="AW15" s="974"/>
      <c r="AX15" s="974"/>
      <c r="AY15" s="975"/>
      <c r="AZ15" s="975"/>
      <c r="BA15" s="975"/>
      <c r="BB15" s="975"/>
      <c r="BC15" s="975"/>
      <c r="BD15" s="975"/>
    </row>
    <row r="16" spans="1:56" ht="12.95" customHeight="1" x14ac:dyDescent="0.2">
      <c r="A16" s="134">
        <v>7</v>
      </c>
      <c r="B16" s="33" t="s">
        <v>21</v>
      </c>
      <c r="C16" s="950">
        <v>64</v>
      </c>
      <c r="D16" s="946">
        <v>49</v>
      </c>
      <c r="E16" s="946">
        <v>75</v>
      </c>
      <c r="F16" s="946">
        <v>61</v>
      </c>
      <c r="G16" s="946">
        <v>76</v>
      </c>
      <c r="H16" s="946">
        <v>60</v>
      </c>
      <c r="I16" s="951">
        <f t="shared" si="0"/>
        <v>385</v>
      </c>
      <c r="J16" s="950">
        <v>86</v>
      </c>
      <c r="K16" s="946">
        <v>66</v>
      </c>
      <c r="L16" s="946">
        <v>60</v>
      </c>
      <c r="M16" s="946">
        <v>51</v>
      </c>
      <c r="N16" s="946">
        <v>71</v>
      </c>
      <c r="O16" s="946">
        <v>65</v>
      </c>
      <c r="P16" s="951">
        <f t="shared" si="1"/>
        <v>399</v>
      </c>
      <c r="Q16" s="950">
        <v>21</v>
      </c>
      <c r="R16" s="946">
        <v>45</v>
      </c>
      <c r="S16" s="946">
        <v>43</v>
      </c>
      <c r="T16" s="946">
        <v>43</v>
      </c>
      <c r="U16" s="946">
        <v>55</v>
      </c>
      <c r="V16" s="946">
        <v>92</v>
      </c>
      <c r="W16" s="951">
        <f t="shared" si="2"/>
        <v>299</v>
      </c>
      <c r="Y16" s="32">
        <v>7</v>
      </c>
      <c r="Z16" s="33" t="s">
        <v>21</v>
      </c>
      <c r="AA16" s="85">
        <f t="shared" si="3"/>
        <v>171</v>
      </c>
      <c r="AB16" s="51">
        <f t="shared" si="4"/>
        <v>160</v>
      </c>
      <c r="AC16" s="51">
        <f t="shared" si="5"/>
        <v>178</v>
      </c>
      <c r="AD16" s="51">
        <f t="shared" si="6"/>
        <v>155</v>
      </c>
      <c r="AE16" s="51">
        <f t="shared" si="7"/>
        <v>202</v>
      </c>
      <c r="AF16" s="51">
        <f t="shared" si="8"/>
        <v>217</v>
      </c>
      <c r="AG16" s="86">
        <f t="shared" si="9"/>
        <v>1083</v>
      </c>
      <c r="AH16" s="950">
        <v>45</v>
      </c>
      <c r="AI16" s="946">
        <v>53</v>
      </c>
      <c r="AJ16" s="946">
        <v>68</v>
      </c>
      <c r="AK16" s="946">
        <v>57</v>
      </c>
      <c r="AL16" s="946">
        <v>87</v>
      </c>
      <c r="AM16" s="946">
        <v>97</v>
      </c>
      <c r="AN16" s="86">
        <f t="shared" si="10"/>
        <v>407</v>
      </c>
      <c r="AO16" s="1077">
        <f t="shared" si="11"/>
        <v>0.37580794090489383</v>
      </c>
    </row>
    <row r="17" spans="1:41" ht="12.95" customHeight="1" x14ac:dyDescent="0.2">
      <c r="A17" s="133">
        <v>8</v>
      </c>
      <c r="B17" s="27" t="s">
        <v>22</v>
      </c>
      <c r="C17" s="950">
        <v>121</v>
      </c>
      <c r="D17" s="946">
        <v>71</v>
      </c>
      <c r="E17" s="946">
        <v>81</v>
      </c>
      <c r="F17" s="946">
        <v>47</v>
      </c>
      <c r="G17" s="946">
        <v>52</v>
      </c>
      <c r="H17" s="946">
        <v>35</v>
      </c>
      <c r="I17" s="951">
        <f t="shared" si="0"/>
        <v>407</v>
      </c>
      <c r="J17" s="950">
        <v>112</v>
      </c>
      <c r="K17" s="946">
        <v>45</v>
      </c>
      <c r="L17" s="946">
        <v>56</v>
      </c>
      <c r="M17" s="946">
        <v>37</v>
      </c>
      <c r="N17" s="946">
        <v>71</v>
      </c>
      <c r="O17" s="946">
        <v>50</v>
      </c>
      <c r="P17" s="951">
        <f t="shared" si="1"/>
        <v>371</v>
      </c>
      <c r="Q17" s="950">
        <v>22</v>
      </c>
      <c r="R17" s="946">
        <v>34</v>
      </c>
      <c r="S17" s="946">
        <v>51</v>
      </c>
      <c r="T17" s="946">
        <v>51</v>
      </c>
      <c r="U17" s="946">
        <v>90</v>
      </c>
      <c r="V17" s="946">
        <v>121</v>
      </c>
      <c r="W17" s="951">
        <f t="shared" si="2"/>
        <v>369</v>
      </c>
      <c r="Y17" s="26">
        <v>8</v>
      </c>
      <c r="Z17" s="27" t="s">
        <v>22</v>
      </c>
      <c r="AA17" s="85">
        <f t="shared" si="3"/>
        <v>255</v>
      </c>
      <c r="AB17" s="51">
        <f t="shared" si="4"/>
        <v>150</v>
      </c>
      <c r="AC17" s="51">
        <f t="shared" si="5"/>
        <v>188</v>
      </c>
      <c r="AD17" s="51">
        <f t="shared" si="6"/>
        <v>135</v>
      </c>
      <c r="AE17" s="51">
        <f t="shared" si="7"/>
        <v>213</v>
      </c>
      <c r="AF17" s="51">
        <f t="shared" si="8"/>
        <v>206</v>
      </c>
      <c r="AG17" s="86">
        <f t="shared" si="9"/>
        <v>1147</v>
      </c>
      <c r="AH17" s="950">
        <v>21</v>
      </c>
      <c r="AI17" s="946">
        <v>17</v>
      </c>
      <c r="AJ17" s="946">
        <v>22</v>
      </c>
      <c r="AK17" s="946">
        <v>22</v>
      </c>
      <c r="AL17" s="946">
        <v>39</v>
      </c>
      <c r="AM17" s="946">
        <v>41</v>
      </c>
      <c r="AN17" s="86">
        <f t="shared" si="10"/>
        <v>162</v>
      </c>
      <c r="AO17" s="1077">
        <f t="shared" si="11"/>
        <v>0.14123801220575413</v>
      </c>
    </row>
    <row r="18" spans="1:41" ht="12.95" customHeight="1" x14ac:dyDescent="0.2">
      <c r="A18" s="133">
        <v>9</v>
      </c>
      <c r="B18" s="27" t="s">
        <v>23</v>
      </c>
      <c r="C18" s="950">
        <v>27</v>
      </c>
      <c r="D18" s="946">
        <v>41</v>
      </c>
      <c r="E18" s="946">
        <v>50</v>
      </c>
      <c r="F18" s="946">
        <v>26</v>
      </c>
      <c r="G18" s="946">
        <v>33</v>
      </c>
      <c r="H18" s="946">
        <v>29</v>
      </c>
      <c r="I18" s="951">
        <f t="shared" si="0"/>
        <v>206</v>
      </c>
      <c r="J18" s="950">
        <v>60</v>
      </c>
      <c r="K18" s="946">
        <v>50</v>
      </c>
      <c r="L18" s="946">
        <v>57</v>
      </c>
      <c r="M18" s="946">
        <v>56</v>
      </c>
      <c r="N18" s="946">
        <v>48</v>
      </c>
      <c r="O18" s="946">
        <v>44</v>
      </c>
      <c r="P18" s="951">
        <f t="shared" si="1"/>
        <v>315</v>
      </c>
      <c r="Q18" s="950">
        <v>57</v>
      </c>
      <c r="R18" s="946">
        <v>45</v>
      </c>
      <c r="S18" s="946">
        <v>48</v>
      </c>
      <c r="T18" s="946">
        <v>55</v>
      </c>
      <c r="U18" s="946">
        <v>98</v>
      </c>
      <c r="V18" s="946">
        <v>74</v>
      </c>
      <c r="W18" s="951">
        <f t="shared" si="2"/>
        <v>377</v>
      </c>
      <c r="Y18" s="26">
        <v>9</v>
      </c>
      <c r="Z18" s="27" t="s">
        <v>23</v>
      </c>
      <c r="AA18" s="85">
        <f t="shared" si="3"/>
        <v>144</v>
      </c>
      <c r="AB18" s="51">
        <f t="shared" si="4"/>
        <v>136</v>
      </c>
      <c r="AC18" s="51">
        <f t="shared" si="5"/>
        <v>155</v>
      </c>
      <c r="AD18" s="51">
        <f t="shared" si="6"/>
        <v>137</v>
      </c>
      <c r="AE18" s="51">
        <f t="shared" si="7"/>
        <v>179</v>
      </c>
      <c r="AF18" s="51">
        <f t="shared" si="8"/>
        <v>147</v>
      </c>
      <c r="AG18" s="86">
        <f t="shared" si="9"/>
        <v>898</v>
      </c>
      <c r="AH18" s="950">
        <v>15</v>
      </c>
      <c r="AI18" s="946">
        <v>18</v>
      </c>
      <c r="AJ18" s="946">
        <v>27</v>
      </c>
      <c r="AK18" s="946">
        <v>25</v>
      </c>
      <c r="AL18" s="946">
        <v>32</v>
      </c>
      <c r="AM18" s="946">
        <v>24</v>
      </c>
      <c r="AN18" s="86">
        <f t="shared" si="10"/>
        <v>141</v>
      </c>
      <c r="AO18" s="1077">
        <f t="shared" si="11"/>
        <v>0.15701559020044542</v>
      </c>
    </row>
    <row r="19" spans="1:41" ht="12.95" customHeight="1" x14ac:dyDescent="0.2">
      <c r="A19" s="133">
        <v>10</v>
      </c>
      <c r="B19" s="27" t="s">
        <v>24</v>
      </c>
      <c r="C19" s="950">
        <v>103</v>
      </c>
      <c r="D19" s="946">
        <v>68</v>
      </c>
      <c r="E19" s="946">
        <v>58</v>
      </c>
      <c r="F19" s="946">
        <v>31</v>
      </c>
      <c r="G19" s="946">
        <v>18</v>
      </c>
      <c r="H19" s="946">
        <v>10</v>
      </c>
      <c r="I19" s="951">
        <f t="shared" si="0"/>
        <v>288</v>
      </c>
      <c r="J19" s="950">
        <v>56</v>
      </c>
      <c r="K19" s="946">
        <v>73</v>
      </c>
      <c r="L19" s="946">
        <v>90</v>
      </c>
      <c r="M19" s="946">
        <v>58</v>
      </c>
      <c r="N19" s="946">
        <v>66</v>
      </c>
      <c r="O19" s="946">
        <v>27</v>
      </c>
      <c r="P19" s="951">
        <f t="shared" si="1"/>
        <v>370</v>
      </c>
      <c r="Q19" s="950">
        <v>17</v>
      </c>
      <c r="R19" s="946">
        <v>47</v>
      </c>
      <c r="S19" s="946">
        <v>76</v>
      </c>
      <c r="T19" s="946">
        <v>48</v>
      </c>
      <c r="U19" s="946">
        <v>58</v>
      </c>
      <c r="V19" s="946">
        <v>56</v>
      </c>
      <c r="W19" s="951">
        <f t="shared" si="2"/>
        <v>302</v>
      </c>
      <c r="Y19" s="26">
        <v>10</v>
      </c>
      <c r="Z19" s="27" t="s">
        <v>24</v>
      </c>
      <c r="AA19" s="85">
        <f t="shared" si="3"/>
        <v>176</v>
      </c>
      <c r="AB19" s="51">
        <f t="shared" si="4"/>
        <v>188</v>
      </c>
      <c r="AC19" s="51">
        <f t="shared" si="5"/>
        <v>224</v>
      </c>
      <c r="AD19" s="51">
        <f t="shared" si="6"/>
        <v>137</v>
      </c>
      <c r="AE19" s="51">
        <f t="shared" si="7"/>
        <v>142</v>
      </c>
      <c r="AF19" s="51">
        <f t="shared" si="8"/>
        <v>93</v>
      </c>
      <c r="AG19" s="86">
        <f t="shared" si="9"/>
        <v>960</v>
      </c>
      <c r="AH19" s="950">
        <v>21</v>
      </c>
      <c r="AI19" s="946">
        <v>23</v>
      </c>
      <c r="AJ19" s="946">
        <v>31</v>
      </c>
      <c r="AK19" s="946">
        <v>29</v>
      </c>
      <c r="AL19" s="946">
        <v>30</v>
      </c>
      <c r="AM19" s="946">
        <v>16</v>
      </c>
      <c r="AN19" s="86">
        <f t="shared" si="10"/>
        <v>150</v>
      </c>
      <c r="AO19" s="1077">
        <f t="shared" si="11"/>
        <v>0.15625</v>
      </c>
    </row>
    <row r="20" spans="1:41" ht="12.95" customHeight="1" x14ac:dyDescent="0.2">
      <c r="A20" s="133">
        <v>11</v>
      </c>
      <c r="B20" s="27" t="s">
        <v>25</v>
      </c>
      <c r="C20" s="950">
        <v>99</v>
      </c>
      <c r="D20" s="946">
        <v>80</v>
      </c>
      <c r="E20" s="946">
        <v>104</v>
      </c>
      <c r="F20" s="946">
        <v>30</v>
      </c>
      <c r="G20" s="946">
        <v>22</v>
      </c>
      <c r="H20" s="946">
        <v>18</v>
      </c>
      <c r="I20" s="951">
        <f t="shared" si="0"/>
        <v>353</v>
      </c>
      <c r="J20" s="950">
        <v>48</v>
      </c>
      <c r="K20" s="946">
        <v>30</v>
      </c>
      <c r="L20" s="946">
        <v>43</v>
      </c>
      <c r="M20" s="946">
        <v>46</v>
      </c>
      <c r="N20" s="946">
        <v>44</v>
      </c>
      <c r="O20" s="946">
        <v>21</v>
      </c>
      <c r="P20" s="951">
        <f t="shared" si="1"/>
        <v>232</v>
      </c>
      <c r="Q20" s="950">
        <v>66</v>
      </c>
      <c r="R20" s="946">
        <v>56</v>
      </c>
      <c r="S20" s="946">
        <v>58</v>
      </c>
      <c r="T20" s="946">
        <v>49</v>
      </c>
      <c r="U20" s="946">
        <v>35</v>
      </c>
      <c r="V20" s="946">
        <v>36</v>
      </c>
      <c r="W20" s="951">
        <f t="shared" si="2"/>
        <v>300</v>
      </c>
      <c r="Y20" s="26">
        <v>11</v>
      </c>
      <c r="Z20" s="27" t="s">
        <v>25</v>
      </c>
      <c r="AA20" s="85">
        <f t="shared" si="3"/>
        <v>213</v>
      </c>
      <c r="AB20" s="51">
        <f t="shared" si="4"/>
        <v>166</v>
      </c>
      <c r="AC20" s="51">
        <f t="shared" si="5"/>
        <v>205</v>
      </c>
      <c r="AD20" s="51">
        <f t="shared" si="6"/>
        <v>125</v>
      </c>
      <c r="AE20" s="51">
        <f t="shared" si="7"/>
        <v>101</v>
      </c>
      <c r="AF20" s="51">
        <f t="shared" si="8"/>
        <v>75</v>
      </c>
      <c r="AG20" s="86">
        <f t="shared" si="9"/>
        <v>885</v>
      </c>
      <c r="AH20" s="950">
        <v>22</v>
      </c>
      <c r="AI20" s="946">
        <v>22</v>
      </c>
      <c r="AJ20" s="946">
        <v>41</v>
      </c>
      <c r="AK20" s="946">
        <v>31</v>
      </c>
      <c r="AL20" s="946">
        <v>37</v>
      </c>
      <c r="AM20" s="946">
        <v>15</v>
      </c>
      <c r="AN20" s="86">
        <f t="shared" si="10"/>
        <v>168</v>
      </c>
      <c r="AO20" s="1077">
        <f t="shared" si="11"/>
        <v>0.18983050847457628</v>
      </c>
    </row>
    <row r="21" spans="1:41" ht="12.95" customHeight="1" x14ac:dyDescent="0.2">
      <c r="A21" s="133">
        <v>12</v>
      </c>
      <c r="B21" s="27" t="s">
        <v>26</v>
      </c>
      <c r="C21" s="950">
        <v>180</v>
      </c>
      <c r="D21" s="946">
        <v>142</v>
      </c>
      <c r="E21" s="946">
        <v>127</v>
      </c>
      <c r="F21" s="946">
        <v>52</v>
      </c>
      <c r="G21" s="946">
        <v>45</v>
      </c>
      <c r="H21" s="946">
        <v>26</v>
      </c>
      <c r="I21" s="951">
        <f t="shared" si="0"/>
        <v>572</v>
      </c>
      <c r="J21" s="950">
        <v>56</v>
      </c>
      <c r="K21" s="946">
        <v>56</v>
      </c>
      <c r="L21" s="946">
        <v>103</v>
      </c>
      <c r="M21" s="946">
        <v>67</v>
      </c>
      <c r="N21" s="946">
        <v>77</v>
      </c>
      <c r="O21" s="946">
        <v>52</v>
      </c>
      <c r="P21" s="951">
        <f t="shared" si="1"/>
        <v>411</v>
      </c>
      <c r="Q21" s="950">
        <v>54</v>
      </c>
      <c r="R21" s="946">
        <v>83</v>
      </c>
      <c r="S21" s="946">
        <v>98</v>
      </c>
      <c r="T21" s="946">
        <v>84</v>
      </c>
      <c r="U21" s="946">
        <v>83</v>
      </c>
      <c r="V21" s="946">
        <v>78</v>
      </c>
      <c r="W21" s="951">
        <f t="shared" si="2"/>
        <v>480</v>
      </c>
      <c r="Y21" s="26">
        <v>12</v>
      </c>
      <c r="Z21" s="27" t="s">
        <v>26</v>
      </c>
      <c r="AA21" s="85">
        <f t="shared" si="3"/>
        <v>290</v>
      </c>
      <c r="AB21" s="51">
        <f t="shared" si="4"/>
        <v>281</v>
      </c>
      <c r="AC21" s="51">
        <f t="shared" si="5"/>
        <v>328</v>
      </c>
      <c r="AD21" s="51">
        <f t="shared" si="6"/>
        <v>203</v>
      </c>
      <c r="AE21" s="51">
        <f t="shared" si="7"/>
        <v>205</v>
      </c>
      <c r="AF21" s="51">
        <f t="shared" si="8"/>
        <v>156</v>
      </c>
      <c r="AG21" s="86">
        <f t="shared" si="9"/>
        <v>1463</v>
      </c>
      <c r="AH21" s="950">
        <v>22</v>
      </c>
      <c r="AI21" s="946">
        <v>38</v>
      </c>
      <c r="AJ21" s="946">
        <v>95</v>
      </c>
      <c r="AK21" s="946">
        <v>62</v>
      </c>
      <c r="AL21" s="946">
        <v>52</v>
      </c>
      <c r="AM21" s="946">
        <v>41</v>
      </c>
      <c r="AN21" s="86">
        <f t="shared" si="10"/>
        <v>310</v>
      </c>
      <c r="AO21" s="1077">
        <f t="shared" si="11"/>
        <v>0.21189336978810663</v>
      </c>
    </row>
    <row r="22" spans="1:41" ht="12.95" customHeight="1" x14ac:dyDescent="0.2">
      <c r="A22" s="133">
        <v>13</v>
      </c>
      <c r="B22" s="27" t="s">
        <v>27</v>
      </c>
      <c r="C22" s="950">
        <v>71</v>
      </c>
      <c r="D22" s="946">
        <v>85</v>
      </c>
      <c r="E22" s="946">
        <v>93</v>
      </c>
      <c r="F22" s="946">
        <v>78</v>
      </c>
      <c r="G22" s="946">
        <v>75</v>
      </c>
      <c r="H22" s="946">
        <v>44</v>
      </c>
      <c r="I22" s="951">
        <f t="shared" si="0"/>
        <v>446</v>
      </c>
      <c r="J22" s="950">
        <v>93</v>
      </c>
      <c r="K22" s="946">
        <v>77</v>
      </c>
      <c r="L22" s="946">
        <v>109</v>
      </c>
      <c r="M22" s="946">
        <v>146</v>
      </c>
      <c r="N22" s="946">
        <v>140</v>
      </c>
      <c r="O22" s="946">
        <v>105</v>
      </c>
      <c r="P22" s="951">
        <f t="shared" si="1"/>
        <v>670</v>
      </c>
      <c r="Q22" s="950">
        <v>31</v>
      </c>
      <c r="R22" s="946">
        <v>48</v>
      </c>
      <c r="S22" s="946">
        <v>107</v>
      </c>
      <c r="T22" s="946">
        <v>131</v>
      </c>
      <c r="U22" s="946">
        <v>142</v>
      </c>
      <c r="V22" s="946">
        <v>132</v>
      </c>
      <c r="W22" s="951">
        <f t="shared" si="2"/>
        <v>591</v>
      </c>
      <c r="Y22" s="26">
        <v>13</v>
      </c>
      <c r="Z22" s="27" t="s">
        <v>27</v>
      </c>
      <c r="AA22" s="85">
        <f t="shared" si="3"/>
        <v>195</v>
      </c>
      <c r="AB22" s="51">
        <f t="shared" si="4"/>
        <v>210</v>
      </c>
      <c r="AC22" s="51">
        <f t="shared" si="5"/>
        <v>309</v>
      </c>
      <c r="AD22" s="51">
        <f t="shared" si="6"/>
        <v>355</v>
      </c>
      <c r="AE22" s="51">
        <f t="shared" si="7"/>
        <v>357</v>
      </c>
      <c r="AF22" s="51">
        <f t="shared" si="8"/>
        <v>281</v>
      </c>
      <c r="AG22" s="86">
        <f t="shared" si="9"/>
        <v>1707</v>
      </c>
      <c r="AH22" s="950">
        <v>36</v>
      </c>
      <c r="AI22" s="946">
        <v>23</v>
      </c>
      <c r="AJ22" s="946">
        <v>51</v>
      </c>
      <c r="AK22" s="946">
        <v>81</v>
      </c>
      <c r="AL22" s="946">
        <v>73</v>
      </c>
      <c r="AM22" s="946">
        <v>61</v>
      </c>
      <c r="AN22" s="86">
        <f t="shared" si="10"/>
        <v>325</v>
      </c>
      <c r="AO22" s="1077">
        <f t="shared" si="11"/>
        <v>0.19039250146455772</v>
      </c>
    </row>
    <row r="23" spans="1:41" ht="12.95" customHeight="1" x14ac:dyDescent="0.2">
      <c r="A23" s="133">
        <v>14</v>
      </c>
      <c r="B23" s="27" t="s">
        <v>28</v>
      </c>
      <c r="C23" s="950">
        <v>92</v>
      </c>
      <c r="D23" s="946">
        <v>74</v>
      </c>
      <c r="E23" s="946">
        <v>102</v>
      </c>
      <c r="F23" s="946">
        <v>67</v>
      </c>
      <c r="G23" s="946">
        <v>88</v>
      </c>
      <c r="H23" s="946">
        <v>55</v>
      </c>
      <c r="I23" s="951">
        <f t="shared" si="0"/>
        <v>478</v>
      </c>
      <c r="J23" s="950">
        <v>75</v>
      </c>
      <c r="K23" s="946">
        <v>65</v>
      </c>
      <c r="L23" s="946">
        <v>90</v>
      </c>
      <c r="M23" s="946">
        <v>91</v>
      </c>
      <c r="N23" s="946">
        <v>134</v>
      </c>
      <c r="O23" s="946">
        <v>95</v>
      </c>
      <c r="P23" s="951">
        <f t="shared" si="1"/>
        <v>550</v>
      </c>
      <c r="Q23" s="950">
        <v>23</v>
      </c>
      <c r="R23" s="946">
        <v>51</v>
      </c>
      <c r="S23" s="946">
        <v>95</v>
      </c>
      <c r="T23" s="946">
        <v>86</v>
      </c>
      <c r="U23" s="946">
        <v>136</v>
      </c>
      <c r="V23" s="946">
        <v>147</v>
      </c>
      <c r="W23" s="951">
        <f t="shared" si="2"/>
        <v>538</v>
      </c>
      <c r="Y23" s="26">
        <v>14</v>
      </c>
      <c r="Z23" s="27" t="s">
        <v>28</v>
      </c>
      <c r="AA23" s="85">
        <f t="shared" si="3"/>
        <v>190</v>
      </c>
      <c r="AB23" s="51">
        <f t="shared" si="4"/>
        <v>190</v>
      </c>
      <c r="AC23" s="51">
        <f t="shared" si="5"/>
        <v>287</v>
      </c>
      <c r="AD23" s="51">
        <f t="shared" si="6"/>
        <v>244</v>
      </c>
      <c r="AE23" s="51">
        <f t="shared" si="7"/>
        <v>358</v>
      </c>
      <c r="AF23" s="51">
        <f t="shared" si="8"/>
        <v>297</v>
      </c>
      <c r="AG23" s="86">
        <f t="shared" si="9"/>
        <v>1566</v>
      </c>
      <c r="AH23" s="950">
        <v>13</v>
      </c>
      <c r="AI23" s="946">
        <v>35</v>
      </c>
      <c r="AJ23" s="946">
        <v>71</v>
      </c>
      <c r="AK23" s="946">
        <v>70</v>
      </c>
      <c r="AL23" s="946">
        <v>120</v>
      </c>
      <c r="AM23" s="946">
        <v>107</v>
      </c>
      <c r="AN23" s="86">
        <f t="shared" si="10"/>
        <v>416</v>
      </c>
      <c r="AO23" s="1077">
        <f t="shared" si="11"/>
        <v>0.26564495530012772</v>
      </c>
    </row>
    <row r="24" spans="1:41" ht="14.25" customHeight="1" thickBot="1" x14ac:dyDescent="0.25">
      <c r="A24" s="141">
        <v>15</v>
      </c>
      <c r="B24" s="35" t="s">
        <v>29</v>
      </c>
      <c r="C24" s="952">
        <v>115</v>
      </c>
      <c r="D24" s="947">
        <v>90</v>
      </c>
      <c r="E24" s="947">
        <v>45</v>
      </c>
      <c r="F24" s="947">
        <v>11</v>
      </c>
      <c r="G24" s="947">
        <v>8</v>
      </c>
      <c r="H24" s="947">
        <v>6</v>
      </c>
      <c r="I24" s="953">
        <f t="shared" si="0"/>
        <v>275</v>
      </c>
      <c r="J24" s="952">
        <v>50</v>
      </c>
      <c r="K24" s="947">
        <v>48</v>
      </c>
      <c r="L24" s="947">
        <v>45</v>
      </c>
      <c r="M24" s="947">
        <v>21</v>
      </c>
      <c r="N24" s="947">
        <v>35</v>
      </c>
      <c r="O24" s="947">
        <v>18</v>
      </c>
      <c r="P24" s="953">
        <f t="shared" si="1"/>
        <v>217</v>
      </c>
      <c r="Q24" s="952">
        <v>75</v>
      </c>
      <c r="R24" s="947">
        <v>51</v>
      </c>
      <c r="S24" s="947">
        <v>41</v>
      </c>
      <c r="T24" s="947">
        <v>26</v>
      </c>
      <c r="U24" s="947">
        <v>26</v>
      </c>
      <c r="V24" s="947">
        <v>23</v>
      </c>
      <c r="W24" s="953">
        <f t="shared" si="2"/>
        <v>242</v>
      </c>
      <c r="Y24" s="34">
        <v>15</v>
      </c>
      <c r="Z24" s="35" t="s">
        <v>29</v>
      </c>
      <c r="AA24" s="87">
        <f t="shared" si="3"/>
        <v>240</v>
      </c>
      <c r="AB24" s="55">
        <f t="shared" si="4"/>
        <v>189</v>
      </c>
      <c r="AC24" s="55">
        <f t="shared" si="5"/>
        <v>131</v>
      </c>
      <c r="AD24" s="55">
        <f t="shared" si="6"/>
        <v>58</v>
      </c>
      <c r="AE24" s="55">
        <f t="shared" si="7"/>
        <v>69</v>
      </c>
      <c r="AF24" s="55">
        <f t="shared" si="8"/>
        <v>47</v>
      </c>
      <c r="AG24" s="88">
        <f t="shared" si="9"/>
        <v>734</v>
      </c>
      <c r="AH24" s="952">
        <v>39</v>
      </c>
      <c r="AI24" s="947">
        <v>24</v>
      </c>
      <c r="AJ24" s="947">
        <v>16</v>
      </c>
      <c r="AK24" s="947">
        <v>10</v>
      </c>
      <c r="AL24" s="947">
        <v>10</v>
      </c>
      <c r="AM24" s="947">
        <v>9</v>
      </c>
      <c r="AN24" s="88">
        <f t="shared" si="10"/>
        <v>108</v>
      </c>
      <c r="AO24" s="1078">
        <f t="shared" si="11"/>
        <v>0.14713896457765668</v>
      </c>
    </row>
    <row r="25" spans="1:41" s="38" customFormat="1" ht="14.25" customHeight="1" thickBot="1" x14ac:dyDescent="0.25">
      <c r="A25" s="959"/>
      <c r="B25" s="957" t="s">
        <v>481</v>
      </c>
      <c r="C25" s="960">
        <f t="shared" ref="C25:W25" si="12">SUM(C10:C24)</f>
        <v>1545</v>
      </c>
      <c r="D25" s="960">
        <f t="shared" si="12"/>
        <v>1225</v>
      </c>
      <c r="E25" s="960">
        <f t="shared" si="12"/>
        <v>1089</v>
      </c>
      <c r="F25" s="960">
        <f t="shared" si="12"/>
        <v>569</v>
      </c>
      <c r="G25" s="960">
        <f t="shared" si="12"/>
        <v>561</v>
      </c>
      <c r="H25" s="960">
        <f t="shared" si="12"/>
        <v>390</v>
      </c>
      <c r="I25" s="960">
        <f>SUM(I10:I24)</f>
        <v>5379</v>
      </c>
      <c r="J25" s="960">
        <f t="shared" si="12"/>
        <v>964</v>
      </c>
      <c r="K25" s="960">
        <f t="shared" si="12"/>
        <v>836</v>
      </c>
      <c r="L25" s="960">
        <f t="shared" si="12"/>
        <v>1070</v>
      </c>
      <c r="M25" s="960">
        <f t="shared" si="12"/>
        <v>825</v>
      </c>
      <c r="N25" s="960">
        <f t="shared" si="12"/>
        <v>978</v>
      </c>
      <c r="O25" s="960">
        <f t="shared" si="12"/>
        <v>750</v>
      </c>
      <c r="P25" s="960">
        <f t="shared" si="12"/>
        <v>5423</v>
      </c>
      <c r="Q25" s="960">
        <f t="shared" si="12"/>
        <v>587</v>
      </c>
      <c r="R25" s="960">
        <f t="shared" si="12"/>
        <v>796</v>
      </c>
      <c r="S25" s="960">
        <f t="shared" si="12"/>
        <v>1026</v>
      </c>
      <c r="T25" s="960">
        <f t="shared" si="12"/>
        <v>799</v>
      </c>
      <c r="U25" s="960">
        <f t="shared" si="12"/>
        <v>1032</v>
      </c>
      <c r="V25" s="960">
        <f t="shared" si="12"/>
        <v>1106</v>
      </c>
      <c r="W25" s="961">
        <f t="shared" si="12"/>
        <v>5346</v>
      </c>
      <c r="X25" s="2"/>
      <c r="Y25" s="281"/>
      <c r="Z25" s="1079" t="s">
        <v>481</v>
      </c>
      <c r="AA25" s="1080">
        <f t="shared" ref="AA25:AN25" si="13">SUM(AA10:AA24)</f>
        <v>3096</v>
      </c>
      <c r="AB25" s="1080">
        <f t="shared" si="13"/>
        <v>2857</v>
      </c>
      <c r="AC25" s="1080">
        <f t="shared" si="13"/>
        <v>3185</v>
      </c>
      <c r="AD25" s="1080">
        <f t="shared" si="13"/>
        <v>2193</v>
      </c>
      <c r="AE25" s="1080">
        <f t="shared" si="13"/>
        <v>2571</v>
      </c>
      <c r="AF25" s="1080">
        <f t="shared" si="13"/>
        <v>2246</v>
      </c>
      <c r="AG25" s="1080">
        <f t="shared" si="13"/>
        <v>16148</v>
      </c>
      <c r="AH25" s="1080">
        <f t="shared" si="13"/>
        <v>389</v>
      </c>
      <c r="AI25" s="1080">
        <f t="shared" si="13"/>
        <v>409</v>
      </c>
      <c r="AJ25" s="1080">
        <f t="shared" si="13"/>
        <v>628</v>
      </c>
      <c r="AK25" s="1080">
        <f t="shared" si="13"/>
        <v>522</v>
      </c>
      <c r="AL25" s="1080">
        <f t="shared" si="13"/>
        <v>697</v>
      </c>
      <c r="AM25" s="1080">
        <f t="shared" si="13"/>
        <v>588</v>
      </c>
      <c r="AN25" s="1081">
        <f t="shared" si="13"/>
        <v>3233</v>
      </c>
      <c r="AO25" s="1082">
        <f t="shared" si="11"/>
        <v>0.2002105523903889</v>
      </c>
    </row>
    <row r="26" spans="1:41" s="976" customFormat="1" ht="14.25" customHeight="1" x14ac:dyDescent="0.2">
      <c r="A26" s="1072"/>
      <c r="B26" s="1073" t="s">
        <v>476</v>
      </c>
      <c r="C26" s="1074">
        <v>1444</v>
      </c>
      <c r="D26" s="1074">
        <v>1024</v>
      </c>
      <c r="E26" s="1074">
        <v>851</v>
      </c>
      <c r="F26" s="1074">
        <v>490</v>
      </c>
      <c r="G26" s="1074">
        <v>526</v>
      </c>
      <c r="H26" s="1074">
        <v>362</v>
      </c>
      <c r="I26" s="1074">
        <v>4697</v>
      </c>
      <c r="J26" s="1074">
        <v>1011</v>
      </c>
      <c r="K26" s="1074">
        <v>948</v>
      </c>
      <c r="L26" s="1074">
        <v>1215</v>
      </c>
      <c r="M26" s="1074">
        <v>890</v>
      </c>
      <c r="N26" s="1074">
        <v>1022</v>
      </c>
      <c r="O26" s="1074">
        <v>749</v>
      </c>
      <c r="P26" s="1074">
        <v>5835</v>
      </c>
      <c r="Q26" s="1074">
        <v>591</v>
      </c>
      <c r="R26" s="1074">
        <v>819</v>
      </c>
      <c r="S26" s="1074">
        <v>1083</v>
      </c>
      <c r="T26" s="1074">
        <v>815</v>
      </c>
      <c r="U26" s="1074">
        <v>1061</v>
      </c>
      <c r="V26" s="1074">
        <v>1107</v>
      </c>
      <c r="W26" s="1075">
        <v>5476</v>
      </c>
      <c r="Y26" s="1072"/>
      <c r="Z26" s="1073" t="s">
        <v>476</v>
      </c>
      <c r="AA26" s="1074">
        <v>3046</v>
      </c>
      <c r="AB26" s="1074">
        <v>2791</v>
      </c>
      <c r="AC26" s="1074">
        <v>3149</v>
      </c>
      <c r="AD26" s="1074">
        <v>2195</v>
      </c>
      <c r="AE26" s="1074">
        <v>2609</v>
      </c>
      <c r="AF26" s="1074">
        <v>2218</v>
      </c>
      <c r="AG26" s="1074">
        <v>16008</v>
      </c>
      <c r="AH26" s="1074">
        <v>414</v>
      </c>
      <c r="AI26" s="1074">
        <v>407</v>
      </c>
      <c r="AJ26" s="1074">
        <v>611</v>
      </c>
      <c r="AK26" s="1074">
        <v>596</v>
      </c>
      <c r="AL26" s="1074">
        <v>735</v>
      </c>
      <c r="AM26" s="1074">
        <v>602</v>
      </c>
      <c r="AN26" s="1075">
        <v>3365</v>
      </c>
    </row>
    <row r="27" spans="1:41" s="927" customFormat="1" ht="14.25" customHeight="1" thickBot="1" x14ac:dyDescent="0.25">
      <c r="A27" s="956"/>
      <c r="B27" s="958" t="s">
        <v>446</v>
      </c>
      <c r="C27" s="954">
        <v>1460</v>
      </c>
      <c r="D27" s="954">
        <v>996</v>
      </c>
      <c r="E27" s="954">
        <v>847</v>
      </c>
      <c r="F27" s="954">
        <v>486</v>
      </c>
      <c r="G27" s="954">
        <v>535</v>
      </c>
      <c r="H27" s="954">
        <v>347</v>
      </c>
      <c r="I27" s="954">
        <v>4671</v>
      </c>
      <c r="J27" s="954">
        <v>1011</v>
      </c>
      <c r="K27" s="954">
        <v>963</v>
      </c>
      <c r="L27" s="954">
        <v>1251</v>
      </c>
      <c r="M27" s="954">
        <v>944</v>
      </c>
      <c r="N27" s="954">
        <v>1069</v>
      </c>
      <c r="O27" s="954">
        <v>728</v>
      </c>
      <c r="P27" s="954">
        <v>5966</v>
      </c>
      <c r="Q27" s="954">
        <v>717</v>
      </c>
      <c r="R27" s="954">
        <v>814</v>
      </c>
      <c r="S27" s="954">
        <v>1025</v>
      </c>
      <c r="T27" s="954">
        <v>829</v>
      </c>
      <c r="U27" s="954">
        <v>1064</v>
      </c>
      <c r="V27" s="954">
        <v>1096</v>
      </c>
      <c r="W27" s="955">
        <v>5545</v>
      </c>
      <c r="Y27" s="956"/>
      <c r="Z27" s="958" t="s">
        <v>446</v>
      </c>
      <c r="AA27" s="954">
        <v>3188</v>
      </c>
      <c r="AB27" s="954">
        <v>2773</v>
      </c>
      <c r="AC27" s="954">
        <v>3123</v>
      </c>
      <c r="AD27" s="954">
        <v>2259</v>
      </c>
      <c r="AE27" s="954">
        <v>2668</v>
      </c>
      <c r="AF27" s="954">
        <v>2171</v>
      </c>
      <c r="AG27" s="954">
        <v>16182</v>
      </c>
      <c r="AH27" s="954">
        <v>398</v>
      </c>
      <c r="AI27" s="954">
        <v>425</v>
      </c>
      <c r="AJ27" s="954">
        <v>647</v>
      </c>
      <c r="AK27" s="954">
        <v>570</v>
      </c>
      <c r="AL27" s="954">
        <v>734</v>
      </c>
      <c r="AM27" s="954">
        <v>587</v>
      </c>
      <c r="AN27" s="955">
        <v>3361</v>
      </c>
    </row>
    <row r="28" spans="1:41" s="728" customFormat="1" ht="14.25" customHeight="1" x14ac:dyDescent="0.2">
      <c r="A28" s="962"/>
      <c r="B28" s="963" t="s">
        <v>230</v>
      </c>
      <c r="C28" s="967">
        <v>1462</v>
      </c>
      <c r="D28" s="967">
        <v>952</v>
      </c>
      <c r="E28" s="967">
        <v>862</v>
      </c>
      <c r="F28" s="967">
        <v>509</v>
      </c>
      <c r="G28" s="967">
        <v>536</v>
      </c>
      <c r="H28" s="967">
        <v>361</v>
      </c>
      <c r="I28" s="967">
        <v>4682</v>
      </c>
      <c r="J28" s="967">
        <v>983</v>
      </c>
      <c r="K28" s="967">
        <v>937</v>
      </c>
      <c r="L28" s="967">
        <v>1281</v>
      </c>
      <c r="M28" s="967">
        <v>988</v>
      </c>
      <c r="N28" s="967">
        <v>1105</v>
      </c>
      <c r="O28" s="967">
        <v>727</v>
      </c>
      <c r="P28" s="967">
        <v>6021</v>
      </c>
      <c r="Q28" s="967">
        <v>568</v>
      </c>
      <c r="R28" s="967">
        <v>829</v>
      </c>
      <c r="S28" s="967">
        <v>1003</v>
      </c>
      <c r="T28" s="967">
        <v>864</v>
      </c>
      <c r="U28" s="967">
        <v>1067</v>
      </c>
      <c r="V28" s="967">
        <v>1105</v>
      </c>
      <c r="W28" s="966">
        <v>5436</v>
      </c>
      <c r="Y28" s="962"/>
      <c r="Z28" s="963" t="s">
        <v>230</v>
      </c>
      <c r="AA28" s="967">
        <v>3013</v>
      </c>
      <c r="AB28" s="967">
        <v>2718</v>
      </c>
      <c r="AC28" s="967">
        <v>3146</v>
      </c>
      <c r="AD28" s="967">
        <v>2361</v>
      </c>
      <c r="AE28" s="967">
        <v>2708</v>
      </c>
      <c r="AF28" s="967">
        <v>2193</v>
      </c>
      <c r="AG28" s="967">
        <v>16139</v>
      </c>
      <c r="AH28" s="967">
        <v>393</v>
      </c>
      <c r="AI28" s="967">
        <v>423</v>
      </c>
      <c r="AJ28" s="967">
        <v>635</v>
      </c>
      <c r="AK28" s="967">
        <v>573</v>
      </c>
      <c r="AL28" s="967">
        <v>725</v>
      </c>
      <c r="AM28" s="967">
        <v>564</v>
      </c>
      <c r="AN28" s="966">
        <v>3313</v>
      </c>
    </row>
    <row r="29" spans="1:41" ht="14.25" customHeight="1" x14ac:dyDescent="0.2">
      <c r="A29" s="742"/>
      <c r="B29" s="741" t="s">
        <v>209</v>
      </c>
      <c r="C29" s="731">
        <v>1406</v>
      </c>
      <c r="D29" s="731">
        <v>962</v>
      </c>
      <c r="E29" s="731">
        <v>816</v>
      </c>
      <c r="F29" s="731">
        <v>510</v>
      </c>
      <c r="G29" s="731">
        <v>514</v>
      </c>
      <c r="H29" s="731">
        <v>358</v>
      </c>
      <c r="I29" s="731">
        <v>4566</v>
      </c>
      <c r="J29" s="731">
        <v>988</v>
      </c>
      <c r="K29" s="731">
        <v>905</v>
      </c>
      <c r="L29" s="731">
        <v>1281</v>
      </c>
      <c r="M29" s="731">
        <v>1016</v>
      </c>
      <c r="N29" s="731">
        <v>1102</v>
      </c>
      <c r="O29" s="731">
        <v>757</v>
      </c>
      <c r="P29" s="731">
        <v>6049</v>
      </c>
      <c r="Q29" s="731">
        <v>598</v>
      </c>
      <c r="R29" s="731">
        <v>884</v>
      </c>
      <c r="S29" s="731">
        <v>996</v>
      </c>
      <c r="T29" s="731">
        <v>900</v>
      </c>
      <c r="U29" s="731">
        <v>1081</v>
      </c>
      <c r="V29" s="731">
        <v>1100</v>
      </c>
      <c r="W29" s="734">
        <v>5559</v>
      </c>
      <c r="Y29" s="742"/>
      <c r="Z29" s="741" t="s">
        <v>209</v>
      </c>
      <c r="AA29" s="731">
        <v>2992</v>
      </c>
      <c r="AB29" s="731">
        <v>2751</v>
      </c>
      <c r="AC29" s="731">
        <v>3093</v>
      </c>
      <c r="AD29" s="731">
        <v>2426</v>
      </c>
      <c r="AE29" s="731">
        <v>2697</v>
      </c>
      <c r="AF29" s="731">
        <v>2215</v>
      </c>
      <c r="AG29" s="731">
        <v>16174</v>
      </c>
      <c r="AH29" s="731">
        <v>371</v>
      </c>
      <c r="AI29" s="731">
        <v>402</v>
      </c>
      <c r="AJ29" s="731">
        <v>580</v>
      </c>
      <c r="AK29" s="731">
        <v>588</v>
      </c>
      <c r="AL29" s="731">
        <v>701</v>
      </c>
      <c r="AM29" s="731">
        <v>548</v>
      </c>
      <c r="AN29" s="734">
        <v>3190</v>
      </c>
    </row>
    <row r="30" spans="1:41" ht="14.25" customHeight="1" thickBot="1" x14ac:dyDescent="0.25">
      <c r="A30" s="737"/>
      <c r="B30" s="740" t="s">
        <v>179</v>
      </c>
      <c r="C30" s="735">
        <v>1515</v>
      </c>
      <c r="D30" s="735">
        <v>996</v>
      </c>
      <c r="E30" s="735">
        <v>758</v>
      </c>
      <c r="F30" s="735">
        <v>510</v>
      </c>
      <c r="G30" s="735">
        <v>503</v>
      </c>
      <c r="H30" s="735">
        <v>352</v>
      </c>
      <c r="I30" s="735">
        <v>4634</v>
      </c>
      <c r="J30" s="735">
        <v>974</v>
      </c>
      <c r="K30" s="735">
        <v>957</v>
      </c>
      <c r="L30" s="735">
        <v>1331</v>
      </c>
      <c r="M30" s="735">
        <v>1080</v>
      </c>
      <c r="N30" s="735">
        <v>1142</v>
      </c>
      <c r="O30" s="735">
        <v>769</v>
      </c>
      <c r="P30" s="735" t="s">
        <v>166</v>
      </c>
      <c r="Q30" s="735">
        <v>560</v>
      </c>
      <c r="R30" s="735">
        <v>822</v>
      </c>
      <c r="S30" s="735">
        <v>1008</v>
      </c>
      <c r="T30" s="735">
        <v>893</v>
      </c>
      <c r="U30" s="735">
        <v>1105</v>
      </c>
      <c r="V30" s="735">
        <v>1086</v>
      </c>
      <c r="W30" s="736">
        <v>5474</v>
      </c>
      <c r="Y30" s="737"/>
      <c r="Z30" s="740" t="s">
        <v>179</v>
      </c>
      <c r="AA30" s="735">
        <v>3049</v>
      </c>
      <c r="AB30" s="735">
        <v>2775</v>
      </c>
      <c r="AC30" s="735">
        <v>3097</v>
      </c>
      <c r="AD30" s="735">
        <v>2483</v>
      </c>
      <c r="AE30" s="735">
        <v>2750</v>
      </c>
      <c r="AF30" s="735">
        <v>2207</v>
      </c>
      <c r="AG30" s="735">
        <v>16361</v>
      </c>
      <c r="AH30" s="735">
        <v>371</v>
      </c>
      <c r="AI30" s="735">
        <v>402</v>
      </c>
      <c r="AJ30" s="735">
        <v>587</v>
      </c>
      <c r="AK30" s="735">
        <v>585</v>
      </c>
      <c r="AL30" s="735">
        <v>681</v>
      </c>
      <c r="AM30" s="735">
        <v>532</v>
      </c>
      <c r="AN30" s="736">
        <v>3158</v>
      </c>
    </row>
    <row r="31" spans="1:41" ht="14.25" customHeight="1" x14ac:dyDescent="0.2">
      <c r="A31" s="194"/>
      <c r="B31" s="94" t="s">
        <v>165</v>
      </c>
      <c r="C31" s="210">
        <v>1506</v>
      </c>
      <c r="D31" s="210">
        <v>1024</v>
      </c>
      <c r="E31" s="211">
        <v>771</v>
      </c>
      <c r="F31" s="211">
        <v>468</v>
      </c>
      <c r="G31" s="211">
        <v>522</v>
      </c>
      <c r="H31" s="211">
        <v>352</v>
      </c>
      <c r="I31" s="212">
        <v>4643</v>
      </c>
      <c r="J31" s="210">
        <v>939</v>
      </c>
      <c r="K31" s="211">
        <v>957</v>
      </c>
      <c r="L31" s="211">
        <v>1333</v>
      </c>
      <c r="M31" s="211">
        <v>1132</v>
      </c>
      <c r="N31" s="211">
        <v>1152</v>
      </c>
      <c r="O31" s="211">
        <v>778</v>
      </c>
      <c r="P31" s="212">
        <v>6291</v>
      </c>
      <c r="Q31" s="210">
        <v>577</v>
      </c>
      <c r="R31" s="211">
        <v>843</v>
      </c>
      <c r="S31" s="211">
        <v>986</v>
      </c>
      <c r="T31" s="211">
        <v>903</v>
      </c>
      <c r="U31" s="211">
        <v>1150</v>
      </c>
      <c r="V31" s="211">
        <v>1090</v>
      </c>
      <c r="W31" s="213">
        <v>5549</v>
      </c>
      <c r="Y31" s="194"/>
      <c r="Z31" s="94" t="s">
        <v>165</v>
      </c>
      <c r="AA31" s="210">
        <v>3022</v>
      </c>
      <c r="AB31" s="211">
        <v>2824</v>
      </c>
      <c r="AC31" s="211">
        <v>3090</v>
      </c>
      <c r="AD31" s="211">
        <v>2503</v>
      </c>
      <c r="AE31" s="211">
        <v>2824</v>
      </c>
      <c r="AF31" s="211">
        <v>2220</v>
      </c>
      <c r="AG31" s="212">
        <v>16483</v>
      </c>
      <c r="AH31" s="210">
        <v>371</v>
      </c>
      <c r="AI31" s="211">
        <v>398</v>
      </c>
      <c r="AJ31" s="211">
        <v>592</v>
      </c>
      <c r="AK31" s="211">
        <v>600</v>
      </c>
      <c r="AL31" s="211">
        <v>686</v>
      </c>
      <c r="AM31" s="211">
        <v>508</v>
      </c>
      <c r="AN31" s="213">
        <v>3155</v>
      </c>
    </row>
    <row r="32" spans="1:41" ht="14.25" customHeight="1" x14ac:dyDescent="0.2">
      <c r="A32" s="194"/>
      <c r="B32" s="94" t="s">
        <v>163</v>
      </c>
      <c r="C32" s="210">
        <v>1436</v>
      </c>
      <c r="D32" s="210">
        <v>1024</v>
      </c>
      <c r="E32" s="211">
        <v>742</v>
      </c>
      <c r="F32" s="211">
        <v>459</v>
      </c>
      <c r="G32" s="211">
        <v>476</v>
      </c>
      <c r="H32" s="211">
        <v>333</v>
      </c>
      <c r="I32" s="212">
        <v>4470</v>
      </c>
      <c r="J32" s="210">
        <v>941</v>
      </c>
      <c r="K32" s="211">
        <v>881</v>
      </c>
      <c r="L32" s="211">
        <v>1299</v>
      </c>
      <c r="M32" s="211">
        <v>1123</v>
      </c>
      <c r="N32" s="211">
        <v>1195</v>
      </c>
      <c r="O32" s="211">
        <v>773</v>
      </c>
      <c r="P32" s="212">
        <v>6212</v>
      </c>
      <c r="Q32" s="210">
        <v>562</v>
      </c>
      <c r="R32" s="211">
        <v>880</v>
      </c>
      <c r="S32" s="211">
        <v>1015</v>
      </c>
      <c r="T32" s="211">
        <v>922</v>
      </c>
      <c r="U32" s="211">
        <v>1205</v>
      </c>
      <c r="V32" s="211">
        <v>1077</v>
      </c>
      <c r="W32" s="213">
        <v>5661</v>
      </c>
      <c r="Y32" s="194"/>
      <c r="Z32" s="94" t="s">
        <v>163</v>
      </c>
      <c r="AA32" s="210">
        <v>2939</v>
      </c>
      <c r="AB32" s="211">
        <v>2785</v>
      </c>
      <c r="AC32" s="211">
        <v>3056</v>
      </c>
      <c r="AD32" s="211">
        <v>2504</v>
      </c>
      <c r="AE32" s="211">
        <v>2876</v>
      </c>
      <c r="AF32" s="211">
        <v>2183</v>
      </c>
      <c r="AG32" s="212">
        <v>16343</v>
      </c>
      <c r="AH32" s="210">
        <v>357</v>
      </c>
      <c r="AI32" s="211">
        <v>386</v>
      </c>
      <c r="AJ32" s="211">
        <v>594</v>
      </c>
      <c r="AK32" s="211">
        <v>586</v>
      </c>
      <c r="AL32" s="211">
        <v>676</v>
      </c>
      <c r="AM32" s="211">
        <v>504</v>
      </c>
      <c r="AN32" s="213">
        <v>3103</v>
      </c>
    </row>
    <row r="33" spans="1:40" ht="14.25" customHeight="1" thickBot="1" x14ac:dyDescent="0.25">
      <c r="A33" s="138"/>
      <c r="B33" s="195" t="s">
        <v>164</v>
      </c>
      <c r="C33" s="192">
        <v>1419</v>
      </c>
      <c r="D33" s="192">
        <v>950</v>
      </c>
      <c r="E33" s="208">
        <v>750</v>
      </c>
      <c r="F33" s="208">
        <v>461</v>
      </c>
      <c r="G33" s="208">
        <v>495</v>
      </c>
      <c r="H33" s="208">
        <v>314</v>
      </c>
      <c r="I33" s="209">
        <v>4389</v>
      </c>
      <c r="J33" s="192">
        <v>944</v>
      </c>
      <c r="K33" s="208">
        <v>947</v>
      </c>
      <c r="L33" s="208">
        <v>1328</v>
      </c>
      <c r="M33" s="208">
        <v>1144</v>
      </c>
      <c r="N33" s="208">
        <v>1236</v>
      </c>
      <c r="O33" s="208">
        <v>790</v>
      </c>
      <c r="P33" s="209">
        <v>6389</v>
      </c>
      <c r="Q33" s="192">
        <v>559</v>
      </c>
      <c r="R33" s="208">
        <v>846</v>
      </c>
      <c r="S33" s="208">
        <v>1024</v>
      </c>
      <c r="T33" s="208">
        <v>932</v>
      </c>
      <c r="U33" s="208">
        <v>1278</v>
      </c>
      <c r="V33" s="208">
        <v>1067</v>
      </c>
      <c r="W33" s="193">
        <v>5706</v>
      </c>
      <c r="Y33" s="138"/>
      <c r="Z33" s="195" t="s">
        <v>164</v>
      </c>
      <c r="AA33" s="192">
        <v>2922</v>
      </c>
      <c r="AB33" s="208">
        <v>2743</v>
      </c>
      <c r="AC33" s="208">
        <v>3102</v>
      </c>
      <c r="AD33" s="208">
        <v>2537</v>
      </c>
      <c r="AE33" s="208">
        <v>3009</v>
      </c>
      <c r="AF33" s="208">
        <v>2171</v>
      </c>
      <c r="AG33" s="209">
        <v>16484</v>
      </c>
      <c r="AH33" s="192">
        <v>307</v>
      </c>
      <c r="AI33" s="208">
        <v>363</v>
      </c>
      <c r="AJ33" s="208">
        <v>576</v>
      </c>
      <c r="AK33" s="208">
        <v>587</v>
      </c>
      <c r="AL33" s="208">
        <v>726</v>
      </c>
      <c r="AM33" s="208">
        <v>471</v>
      </c>
      <c r="AN33" s="193">
        <v>3030</v>
      </c>
    </row>
    <row r="34" spans="1:40" ht="14.25" customHeight="1" x14ac:dyDescent="0.2">
      <c r="A34" s="137"/>
      <c r="B34" s="214" t="s">
        <v>159</v>
      </c>
      <c r="C34" s="215">
        <v>1383</v>
      </c>
      <c r="D34" s="215">
        <v>941</v>
      </c>
      <c r="E34" s="216">
        <v>720</v>
      </c>
      <c r="F34" s="216">
        <v>477</v>
      </c>
      <c r="G34" s="216">
        <v>519</v>
      </c>
      <c r="H34" s="216">
        <v>328</v>
      </c>
      <c r="I34" s="217">
        <v>4368</v>
      </c>
      <c r="J34" s="215">
        <v>935</v>
      </c>
      <c r="K34" s="216">
        <v>933</v>
      </c>
      <c r="L34" s="216">
        <v>1345</v>
      </c>
      <c r="M34" s="216">
        <v>1190</v>
      </c>
      <c r="N34" s="216">
        <v>1270</v>
      </c>
      <c r="O34" s="216">
        <v>817</v>
      </c>
      <c r="P34" s="217">
        <v>6490</v>
      </c>
      <c r="Q34" s="215">
        <v>566</v>
      </c>
      <c r="R34" s="216">
        <v>843</v>
      </c>
      <c r="S34" s="216">
        <v>1023</v>
      </c>
      <c r="T34" s="216">
        <v>910</v>
      </c>
      <c r="U34" s="216">
        <v>1289</v>
      </c>
      <c r="V34" s="216">
        <v>1084</v>
      </c>
      <c r="W34" s="218">
        <v>5715</v>
      </c>
      <c r="Y34" s="137"/>
      <c r="Z34" s="214" t="s">
        <v>153</v>
      </c>
      <c r="AA34" s="215">
        <v>2884</v>
      </c>
      <c r="AB34" s="216">
        <v>2717</v>
      </c>
      <c r="AC34" s="216">
        <v>3088</v>
      </c>
      <c r="AD34" s="216">
        <v>2577</v>
      </c>
      <c r="AE34" s="216">
        <v>3078</v>
      </c>
      <c r="AF34" s="216">
        <v>2229</v>
      </c>
      <c r="AG34" s="217">
        <v>16573</v>
      </c>
      <c r="AH34" s="215">
        <v>304</v>
      </c>
      <c r="AI34" s="216">
        <v>359</v>
      </c>
      <c r="AJ34" s="216">
        <v>561</v>
      </c>
      <c r="AK34" s="216">
        <v>548</v>
      </c>
      <c r="AL34" s="216">
        <v>699</v>
      </c>
      <c r="AM34" s="216">
        <v>449</v>
      </c>
      <c r="AN34" s="218">
        <v>2920</v>
      </c>
    </row>
    <row r="35" spans="1:40" ht="14.25" customHeight="1" x14ac:dyDescent="0.2">
      <c r="A35" s="194"/>
      <c r="B35" s="94" t="s">
        <v>153</v>
      </c>
      <c r="C35" s="210">
        <v>1355</v>
      </c>
      <c r="D35" s="210">
        <v>919</v>
      </c>
      <c r="E35" s="211">
        <v>721</v>
      </c>
      <c r="F35" s="211">
        <v>448</v>
      </c>
      <c r="G35" s="211">
        <v>516</v>
      </c>
      <c r="H35" s="211">
        <v>293</v>
      </c>
      <c r="I35" s="212">
        <v>4252</v>
      </c>
      <c r="J35" s="210">
        <v>947</v>
      </c>
      <c r="K35" s="211">
        <v>912</v>
      </c>
      <c r="L35" s="211">
        <v>1318</v>
      </c>
      <c r="M35" s="211">
        <v>1186</v>
      </c>
      <c r="N35" s="211">
        <v>1252</v>
      </c>
      <c r="O35" s="211">
        <v>800</v>
      </c>
      <c r="P35" s="212">
        <v>6415</v>
      </c>
      <c r="Q35" s="210">
        <v>562</v>
      </c>
      <c r="R35" s="211">
        <v>832</v>
      </c>
      <c r="S35" s="211">
        <v>1036</v>
      </c>
      <c r="T35" s="211">
        <v>916</v>
      </c>
      <c r="U35" s="211">
        <v>1289</v>
      </c>
      <c r="V35" s="211">
        <v>1092</v>
      </c>
      <c r="W35" s="213">
        <v>5727</v>
      </c>
      <c r="Y35" s="194"/>
      <c r="Z35" s="94" t="s">
        <v>153</v>
      </c>
      <c r="AA35" s="210">
        <v>2864</v>
      </c>
      <c r="AB35" s="211">
        <v>2663</v>
      </c>
      <c r="AC35" s="211">
        <v>3075</v>
      </c>
      <c r="AD35" s="211">
        <v>2550</v>
      </c>
      <c r="AE35" s="211">
        <v>3057</v>
      </c>
      <c r="AF35" s="211">
        <v>2185</v>
      </c>
      <c r="AG35" s="212">
        <v>16394</v>
      </c>
      <c r="AH35" s="210">
        <v>296</v>
      </c>
      <c r="AI35" s="211">
        <v>353</v>
      </c>
      <c r="AJ35" s="211">
        <v>559</v>
      </c>
      <c r="AK35" s="211">
        <v>556</v>
      </c>
      <c r="AL35" s="211">
        <v>675</v>
      </c>
      <c r="AM35" s="211">
        <v>440</v>
      </c>
      <c r="AN35" s="213">
        <v>2879</v>
      </c>
    </row>
    <row r="36" spans="1:40" ht="14.25" customHeight="1" thickBot="1" x14ac:dyDescent="0.25">
      <c r="A36" s="138"/>
      <c r="B36" s="195" t="s">
        <v>30</v>
      </c>
      <c r="C36" s="192">
        <v>1396</v>
      </c>
      <c r="D36" s="192">
        <v>936</v>
      </c>
      <c r="E36" s="208">
        <v>721</v>
      </c>
      <c r="F36" s="208">
        <v>471</v>
      </c>
      <c r="G36" s="208">
        <v>534</v>
      </c>
      <c r="H36" s="208">
        <v>306</v>
      </c>
      <c r="I36" s="209">
        <v>4364</v>
      </c>
      <c r="J36" s="192">
        <v>945</v>
      </c>
      <c r="K36" s="208">
        <v>954</v>
      </c>
      <c r="L36" s="208">
        <v>1362</v>
      </c>
      <c r="M36" s="208">
        <v>1217</v>
      </c>
      <c r="N36" s="208">
        <v>1285</v>
      </c>
      <c r="O36" s="208">
        <v>789</v>
      </c>
      <c r="P36" s="209">
        <v>6552</v>
      </c>
      <c r="Q36" s="192">
        <v>564</v>
      </c>
      <c r="R36" s="208">
        <v>810</v>
      </c>
      <c r="S36" s="208">
        <v>1023</v>
      </c>
      <c r="T36" s="208">
        <v>926</v>
      </c>
      <c r="U36" s="208">
        <v>1266</v>
      </c>
      <c r="V36" s="208">
        <v>1081</v>
      </c>
      <c r="W36" s="193">
        <v>5670</v>
      </c>
      <c r="Y36" s="219"/>
      <c r="Z36" s="220" t="s">
        <v>30</v>
      </c>
      <c r="AA36" s="221">
        <v>2905</v>
      </c>
      <c r="AB36" s="222">
        <v>2700</v>
      </c>
      <c r="AC36" s="222">
        <v>3106</v>
      </c>
      <c r="AD36" s="222">
        <v>2614</v>
      </c>
      <c r="AE36" s="222">
        <v>3085</v>
      </c>
      <c r="AF36" s="222">
        <v>2176</v>
      </c>
      <c r="AG36" s="223">
        <v>16586</v>
      </c>
      <c r="AH36" s="221">
        <v>293</v>
      </c>
      <c r="AI36" s="222">
        <v>376</v>
      </c>
      <c r="AJ36" s="222">
        <v>561</v>
      </c>
      <c r="AK36" s="222">
        <v>585</v>
      </c>
      <c r="AL36" s="222">
        <v>660</v>
      </c>
      <c r="AM36" s="222">
        <v>455</v>
      </c>
      <c r="AN36" s="224">
        <v>2930</v>
      </c>
    </row>
    <row r="37" spans="1:40" ht="14.25" customHeight="1" x14ac:dyDescent="0.2">
      <c r="A37" s="137"/>
      <c r="B37" s="214" t="s">
        <v>31</v>
      </c>
      <c r="C37" s="215">
        <v>1408</v>
      </c>
      <c r="D37" s="215">
        <v>922</v>
      </c>
      <c r="E37" s="216">
        <v>704</v>
      </c>
      <c r="F37" s="216">
        <v>476</v>
      </c>
      <c r="G37" s="216">
        <v>532</v>
      </c>
      <c r="H37" s="216">
        <v>306</v>
      </c>
      <c r="I37" s="217">
        <v>4348</v>
      </c>
      <c r="J37" s="215">
        <v>922</v>
      </c>
      <c r="K37" s="216">
        <v>947</v>
      </c>
      <c r="L37" s="216">
        <v>1407</v>
      </c>
      <c r="M37" s="216">
        <v>1220</v>
      </c>
      <c r="N37" s="216">
        <v>1284</v>
      </c>
      <c r="O37" s="216">
        <v>752</v>
      </c>
      <c r="P37" s="217">
        <v>6532</v>
      </c>
      <c r="Q37" s="215">
        <v>560</v>
      </c>
      <c r="R37" s="216">
        <v>803</v>
      </c>
      <c r="S37" s="216">
        <v>1025</v>
      </c>
      <c r="T37" s="216">
        <v>963</v>
      </c>
      <c r="U37" s="216">
        <v>1306</v>
      </c>
      <c r="V37" s="216">
        <v>1097</v>
      </c>
      <c r="W37" s="218">
        <v>5754</v>
      </c>
      <c r="Y37" s="137"/>
      <c r="Z37" s="214" t="s">
        <v>31</v>
      </c>
      <c r="AA37" s="215">
        <v>2890</v>
      </c>
      <c r="AB37" s="216">
        <v>2672</v>
      </c>
      <c r="AC37" s="216">
        <v>3136</v>
      </c>
      <c r="AD37" s="216">
        <v>2659</v>
      </c>
      <c r="AE37" s="216">
        <v>3122</v>
      </c>
      <c r="AF37" s="216">
        <v>2155</v>
      </c>
      <c r="AG37" s="217">
        <v>16634</v>
      </c>
      <c r="AH37" s="215">
        <v>222</v>
      </c>
      <c r="AI37" s="216">
        <v>320</v>
      </c>
      <c r="AJ37" s="216">
        <v>541</v>
      </c>
      <c r="AK37" s="216">
        <v>542</v>
      </c>
      <c r="AL37" s="216">
        <v>614</v>
      </c>
      <c r="AM37" s="216">
        <v>408</v>
      </c>
      <c r="AN37" s="218">
        <v>2647</v>
      </c>
    </row>
    <row r="38" spans="1:40" ht="14.25" customHeight="1" x14ac:dyDescent="0.2">
      <c r="A38" s="225"/>
      <c r="B38" s="93" t="s">
        <v>32</v>
      </c>
      <c r="C38" s="85">
        <v>1431</v>
      </c>
      <c r="D38" s="85">
        <v>952</v>
      </c>
      <c r="E38" s="51">
        <v>707</v>
      </c>
      <c r="F38" s="51">
        <v>513</v>
      </c>
      <c r="G38" s="51">
        <v>534</v>
      </c>
      <c r="H38" s="51">
        <v>299</v>
      </c>
      <c r="I38" s="226">
        <v>4436</v>
      </c>
      <c r="J38" s="85">
        <v>918</v>
      </c>
      <c r="K38" s="51">
        <v>942</v>
      </c>
      <c r="L38" s="51">
        <v>1401</v>
      </c>
      <c r="M38" s="51">
        <v>1234</v>
      </c>
      <c r="N38" s="51">
        <v>1303</v>
      </c>
      <c r="O38" s="51">
        <v>723</v>
      </c>
      <c r="P38" s="226">
        <v>6521</v>
      </c>
      <c r="Q38" s="85">
        <v>537</v>
      </c>
      <c r="R38" s="51">
        <v>877</v>
      </c>
      <c r="S38" s="51">
        <v>1083</v>
      </c>
      <c r="T38" s="51">
        <v>1002</v>
      </c>
      <c r="U38" s="51">
        <v>1337</v>
      </c>
      <c r="V38" s="51">
        <v>1106</v>
      </c>
      <c r="W38" s="227">
        <v>5942</v>
      </c>
      <c r="Y38" s="225"/>
      <c r="Z38" s="93" t="s">
        <v>32</v>
      </c>
      <c r="AA38" s="85">
        <v>2886</v>
      </c>
      <c r="AB38" s="51">
        <v>2771</v>
      </c>
      <c r="AC38" s="51">
        <v>3191</v>
      </c>
      <c r="AD38" s="51">
        <v>2749</v>
      </c>
      <c r="AE38" s="51">
        <v>3174</v>
      </c>
      <c r="AF38" s="51">
        <v>2128</v>
      </c>
      <c r="AG38" s="226">
        <v>16899</v>
      </c>
      <c r="AH38" s="85">
        <v>195</v>
      </c>
      <c r="AI38" s="51">
        <v>320</v>
      </c>
      <c r="AJ38" s="51">
        <v>536</v>
      </c>
      <c r="AK38" s="51">
        <v>560</v>
      </c>
      <c r="AL38" s="51">
        <v>598</v>
      </c>
      <c r="AM38" s="51">
        <v>411</v>
      </c>
      <c r="AN38" s="227">
        <v>2620</v>
      </c>
    </row>
    <row r="39" spans="1:40" ht="14.25" customHeight="1" thickBot="1" x14ac:dyDescent="0.25">
      <c r="A39" s="219"/>
      <c r="B39" s="220" t="s">
        <v>33</v>
      </c>
      <c r="C39" s="221">
        <v>1483</v>
      </c>
      <c r="D39" s="221">
        <v>939</v>
      </c>
      <c r="E39" s="222">
        <v>739</v>
      </c>
      <c r="F39" s="222">
        <v>537</v>
      </c>
      <c r="G39" s="222">
        <v>558</v>
      </c>
      <c r="H39" s="222">
        <v>280</v>
      </c>
      <c r="I39" s="223">
        <v>4536</v>
      </c>
      <c r="J39" s="221">
        <v>918</v>
      </c>
      <c r="K39" s="222">
        <v>928</v>
      </c>
      <c r="L39" s="222">
        <v>1368</v>
      </c>
      <c r="M39" s="222">
        <v>1254</v>
      </c>
      <c r="N39" s="222">
        <v>1313</v>
      </c>
      <c r="O39" s="222">
        <v>715</v>
      </c>
      <c r="P39" s="223">
        <v>6496</v>
      </c>
      <c r="Q39" s="221">
        <v>581</v>
      </c>
      <c r="R39" s="222">
        <v>796</v>
      </c>
      <c r="S39" s="222">
        <v>1058</v>
      </c>
      <c r="T39" s="222">
        <v>1002</v>
      </c>
      <c r="U39" s="222">
        <v>1339</v>
      </c>
      <c r="V39" s="222">
        <v>1099</v>
      </c>
      <c r="W39" s="224">
        <v>5875</v>
      </c>
      <c r="Y39" s="219"/>
      <c r="Z39" s="220" t="s">
        <v>33</v>
      </c>
      <c r="AA39" s="221">
        <v>2982</v>
      </c>
      <c r="AB39" s="222">
        <v>2663</v>
      </c>
      <c r="AC39" s="222">
        <v>3165</v>
      </c>
      <c r="AD39" s="222">
        <v>2793</v>
      </c>
      <c r="AE39" s="222">
        <v>3210</v>
      </c>
      <c r="AF39" s="222">
        <v>2094</v>
      </c>
      <c r="AG39" s="223">
        <v>16907</v>
      </c>
      <c r="AH39" s="221">
        <v>207</v>
      </c>
      <c r="AI39" s="222">
        <v>307</v>
      </c>
      <c r="AJ39" s="222">
        <v>523</v>
      </c>
      <c r="AK39" s="222">
        <v>533</v>
      </c>
      <c r="AL39" s="222">
        <v>589</v>
      </c>
      <c r="AM39" s="222">
        <v>395</v>
      </c>
      <c r="AN39" s="224">
        <v>2554</v>
      </c>
    </row>
    <row r="40" spans="1:40" x14ac:dyDescent="0.2">
      <c r="A40" s="1" t="s">
        <v>205</v>
      </c>
      <c r="Y40" s="1" t="s">
        <v>205</v>
      </c>
    </row>
    <row r="41" spans="1:40" x14ac:dyDescent="0.2">
      <c r="A41" s="1"/>
      <c r="Y41" s="1"/>
    </row>
    <row r="42" spans="1:40" x14ac:dyDescent="0.2">
      <c r="A42" s="8"/>
      <c r="Y42" s="8"/>
      <c r="AE42" s="2" t="s">
        <v>166</v>
      </c>
    </row>
    <row r="43" spans="1:40" ht="12.75" x14ac:dyDescent="0.2">
      <c r="B43" s="971"/>
      <c r="C43" s="970"/>
      <c r="D43" s="971"/>
      <c r="E43" s="971"/>
      <c r="F43" s="971"/>
      <c r="G43" s="970"/>
      <c r="H43" s="971"/>
      <c r="I43" s="970"/>
      <c r="J43" s="970"/>
      <c r="K43" s="971"/>
      <c r="L43" s="971"/>
      <c r="M43" s="971"/>
      <c r="N43" s="971"/>
      <c r="O43" s="971"/>
      <c r="P43" s="971"/>
    </row>
    <row r="44" spans="1:40" ht="12.75" x14ac:dyDescent="0.2">
      <c r="B44" s="971"/>
      <c r="C44" s="970"/>
      <c r="D44" s="971"/>
      <c r="E44" s="971"/>
      <c r="F44" s="971"/>
      <c r="G44" s="970"/>
      <c r="H44" s="971"/>
      <c r="I44" s="970"/>
      <c r="J44" s="970"/>
      <c r="K44" s="971"/>
      <c r="L44" s="971"/>
      <c r="M44" s="971"/>
      <c r="N44" s="971"/>
      <c r="O44" s="971"/>
      <c r="P44" s="971"/>
    </row>
    <row r="45" spans="1:40" ht="12.75" x14ac:dyDescent="0.2">
      <c r="B45" s="971"/>
      <c r="C45" s="970"/>
      <c r="D45" s="971"/>
      <c r="E45" s="971"/>
      <c r="F45" s="971"/>
      <c r="G45" s="970"/>
      <c r="H45" s="971"/>
      <c r="I45" s="970"/>
      <c r="J45" s="970"/>
      <c r="K45" s="971"/>
      <c r="L45" s="971"/>
      <c r="M45" s="971"/>
      <c r="N45" s="971"/>
      <c r="O45" s="971"/>
      <c r="P45" s="971"/>
    </row>
    <row r="46" spans="1:40" ht="12.75" x14ac:dyDescent="0.2">
      <c r="B46" s="971"/>
      <c r="C46" s="970"/>
      <c r="D46" s="971"/>
      <c r="E46" s="971"/>
      <c r="F46" s="971"/>
      <c r="G46" s="970"/>
      <c r="H46" s="971"/>
      <c r="I46" s="970"/>
      <c r="J46" s="970"/>
      <c r="K46" s="971"/>
      <c r="L46" s="971"/>
      <c r="M46" s="971"/>
      <c r="N46" s="971"/>
      <c r="O46" s="971"/>
      <c r="P46" s="971"/>
    </row>
    <row r="47" spans="1:40" ht="12.75" x14ac:dyDescent="0.2">
      <c r="B47" s="971"/>
      <c r="C47" s="970"/>
      <c r="D47" s="971"/>
      <c r="E47" s="971"/>
      <c r="F47" s="971"/>
      <c r="G47" s="970"/>
      <c r="H47" s="971"/>
      <c r="I47" s="970"/>
      <c r="J47" s="970"/>
      <c r="K47" s="971"/>
      <c r="L47" s="971"/>
      <c r="M47" s="971"/>
      <c r="N47" s="971"/>
      <c r="O47" s="971"/>
      <c r="P47" s="971"/>
    </row>
    <row r="48" spans="1:40" ht="12.75" x14ac:dyDescent="0.2">
      <c r="B48" s="971"/>
      <c r="C48" s="970"/>
      <c r="D48" s="971"/>
      <c r="E48" s="971"/>
      <c r="F48" s="971"/>
      <c r="G48" s="970"/>
      <c r="H48" s="971"/>
      <c r="I48" s="970"/>
      <c r="J48" s="970"/>
      <c r="K48" s="971"/>
      <c r="L48" s="971"/>
      <c r="M48" s="971"/>
      <c r="N48" s="971"/>
      <c r="O48" s="971"/>
      <c r="P48" s="971"/>
    </row>
    <row r="49" spans="2:16" ht="12.75" x14ac:dyDescent="0.2">
      <c r="B49" s="969"/>
      <c r="C49" s="968"/>
      <c r="D49" s="969"/>
      <c r="E49" s="969"/>
      <c r="F49" s="969"/>
      <c r="G49" s="968"/>
      <c r="H49" s="969"/>
      <c r="I49" s="968"/>
      <c r="J49" s="968"/>
      <c r="K49" s="969"/>
      <c r="L49" s="969"/>
      <c r="M49" s="969"/>
      <c r="N49" s="969"/>
      <c r="O49" s="969"/>
      <c r="P49" s="969"/>
    </row>
  </sheetData>
  <mergeCells count="6">
    <mergeCell ref="AO8:AO9"/>
    <mergeCell ref="C8:I8"/>
    <mergeCell ref="J8:P8"/>
    <mergeCell ref="Q8:W8"/>
    <mergeCell ref="AA8:AG8"/>
    <mergeCell ref="AH8:AN8"/>
  </mergeCells>
  <printOptions horizontalCentered="1" verticalCentered="1"/>
  <pageMargins left="0.39370078740157505" right="0.39370078740157505" top="0.78740157480314998" bottom="0.59055118110236204" header="0.5" footer="0.5"/>
  <pageSetup paperSize="9" scale="6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X107"/>
  <sheetViews>
    <sheetView showGridLines="0" workbookViewId="0">
      <selection activeCell="P26" sqref="P26"/>
    </sheetView>
  </sheetViews>
  <sheetFormatPr baseColWidth="10" defaultRowHeight="12" x14ac:dyDescent="0.2"/>
  <cols>
    <col min="1" max="1" width="6.28515625" style="5" bestFit="1" customWidth="1"/>
    <col min="2" max="2" width="20.5703125" style="2" customWidth="1"/>
    <col min="3" max="3" width="15" style="2" customWidth="1"/>
    <col min="4" max="5" width="13.42578125" style="2" customWidth="1"/>
    <col min="6" max="6" width="13.42578125" style="2" bestFit="1" customWidth="1"/>
    <col min="7" max="7" width="12.7109375" style="2" customWidth="1"/>
    <col min="8" max="8" width="12.140625" style="2" customWidth="1"/>
    <col min="9" max="9" width="14.28515625" style="2" customWidth="1"/>
    <col min="10" max="16384" width="11.42578125" style="2"/>
  </cols>
  <sheetData>
    <row r="1" spans="1:15" x14ac:dyDescent="0.2">
      <c r="A1" s="1" t="s">
        <v>0</v>
      </c>
    </row>
    <row r="2" spans="1:15" x14ac:dyDescent="0.2">
      <c r="A2" s="1" t="str">
        <f>A8</f>
        <v>Tabell 3 - 5 - B - A1 - Andel utførte timer av vedtatte timer i hjemmetjenesten</v>
      </c>
    </row>
    <row r="3" spans="1:15" x14ac:dyDescent="0.2">
      <c r="A3" s="1" t="str">
        <f>A33</f>
        <v>Tabell 3 - 5 - B - A2 - Antall vedtakstimer i hjemmtjenesten - hittil i år</v>
      </c>
    </row>
    <row r="4" spans="1:15" x14ac:dyDescent="0.2">
      <c r="A4" s="1" t="str">
        <f>A59</f>
        <v>Tabell 3 - 5 - B - A3 - Antall utførte timer i hjemmtjenesten - hittil i år</v>
      </c>
      <c r="G4" s="6"/>
      <c r="H4" s="6"/>
    </row>
    <row r="5" spans="1:15" x14ac:dyDescent="0.2">
      <c r="A5" s="1" t="str">
        <f>A85</f>
        <v>Tabell 3 - 5 - B - A4- Antall utførte timer i hjemmtjenesten - herav utført av private leverandører - hittil i år</v>
      </c>
    </row>
    <row r="7" spans="1:15" s="8" customFormat="1" ht="30" customHeight="1" x14ac:dyDescent="0.2">
      <c r="A7" s="1490" t="s">
        <v>232</v>
      </c>
      <c r="B7" s="1491"/>
      <c r="C7" s="1491"/>
    </row>
    <row r="8" spans="1:15" s="8" customFormat="1" ht="30" customHeight="1" thickBot="1" x14ac:dyDescent="0.25">
      <c r="A8" s="165" t="s">
        <v>98</v>
      </c>
      <c r="B8" s="165"/>
      <c r="C8" s="165"/>
      <c r="D8" s="165"/>
      <c r="E8" s="165"/>
      <c r="F8" s="165"/>
      <c r="G8" s="165"/>
      <c r="H8" s="165"/>
      <c r="I8" s="165"/>
    </row>
    <row r="9" spans="1:15" ht="72.75" thickBot="1" x14ac:dyDescent="0.25">
      <c r="A9" s="126" t="s">
        <v>2</v>
      </c>
      <c r="B9" s="166" t="s">
        <v>3</v>
      </c>
      <c r="C9" s="167" t="s">
        <v>194</v>
      </c>
      <c r="D9" s="168" t="s">
        <v>185</v>
      </c>
      <c r="E9" s="169" t="s">
        <v>186</v>
      </c>
      <c r="F9" s="170" t="s">
        <v>187</v>
      </c>
      <c r="G9" s="168" t="s">
        <v>195</v>
      </c>
      <c r="H9" s="171" t="s">
        <v>99</v>
      </c>
      <c r="I9" s="89"/>
      <c r="O9" s="2" t="s">
        <v>166</v>
      </c>
    </row>
    <row r="10" spans="1:15" x14ac:dyDescent="0.2">
      <c r="A10" s="132">
        <v>1</v>
      </c>
      <c r="B10" s="33" t="s">
        <v>15</v>
      </c>
      <c r="C10" s="109">
        <f>C62/C36</f>
        <v>0.82594137300076298</v>
      </c>
      <c r="D10" s="110">
        <f t="shared" ref="D10:H10" si="0">D62/D36</f>
        <v>0.81540225492069562</v>
      </c>
      <c r="E10" s="110">
        <f t="shared" si="0"/>
        <v>0.87307829817661775</v>
      </c>
      <c r="F10" s="110">
        <f t="shared" si="0"/>
        <v>0.79386372909016722</v>
      </c>
      <c r="G10" s="110">
        <f t="shared" si="0"/>
        <v>0.80090183836281648</v>
      </c>
      <c r="H10" s="111">
        <f t="shared" si="0"/>
        <v>0.66075104057082745</v>
      </c>
      <c r="I10" s="89"/>
    </row>
    <row r="11" spans="1:15" x14ac:dyDescent="0.2">
      <c r="A11" s="133">
        <v>2</v>
      </c>
      <c r="B11" s="27" t="s">
        <v>16</v>
      </c>
      <c r="C11" s="112">
        <f t="shared" ref="C11:H11" si="1">C63/C37</f>
        <v>0.1785807622325554</v>
      </c>
      <c r="D11" s="108">
        <f t="shared" si="1"/>
        <v>0.8123278966320695</v>
      </c>
      <c r="E11" s="108">
        <f t="shared" si="1"/>
        <v>0.11244412278087615</v>
      </c>
      <c r="F11" s="108">
        <f t="shared" si="1"/>
        <v>0</v>
      </c>
      <c r="G11" s="108">
        <f t="shared" si="1"/>
        <v>0.7832097200629784</v>
      </c>
      <c r="H11" s="113">
        <f t="shared" si="1"/>
        <v>0.60345083487940632</v>
      </c>
      <c r="I11" s="89"/>
    </row>
    <row r="12" spans="1:15" x14ac:dyDescent="0.2">
      <c r="A12" s="133">
        <v>3</v>
      </c>
      <c r="B12" s="27" t="s">
        <v>17</v>
      </c>
      <c r="C12" s="112">
        <f t="shared" ref="C12:H12" si="2">C64/C38</f>
        <v>0.47028467540680013</v>
      </c>
      <c r="D12" s="108">
        <f t="shared" si="2"/>
        <v>0.73504092790044406</v>
      </c>
      <c r="E12" s="108">
        <f t="shared" si="2"/>
        <v>0.56707704145426563</v>
      </c>
      <c r="F12" s="108">
        <f t="shared" si="2"/>
        <v>0</v>
      </c>
      <c r="G12" s="108">
        <f t="shared" si="2"/>
        <v>0.77110076110416903</v>
      </c>
      <c r="H12" s="113">
        <f t="shared" si="2"/>
        <v>0.63879337292904037</v>
      </c>
      <c r="I12" s="89"/>
    </row>
    <row r="13" spans="1:15" x14ac:dyDescent="0.2">
      <c r="A13" s="133">
        <v>4</v>
      </c>
      <c r="B13" s="27" t="s">
        <v>18</v>
      </c>
      <c r="C13" s="112">
        <f t="shared" ref="C13:H13" si="3">C65/C39</f>
        <v>0.92951584995592695</v>
      </c>
      <c r="D13" s="108">
        <f t="shared" si="3"/>
        <v>0.82782255853484676</v>
      </c>
      <c r="E13" s="108">
        <f t="shared" si="3"/>
        <v>0.43323509408297439</v>
      </c>
      <c r="F13" s="108">
        <f t="shared" si="3"/>
        <v>1</v>
      </c>
      <c r="G13" s="108">
        <f t="shared" si="3"/>
        <v>0.91994723078359952</v>
      </c>
      <c r="H13" s="113">
        <f t="shared" si="3"/>
        <v>0.50892468437091853</v>
      </c>
      <c r="I13" s="89"/>
    </row>
    <row r="14" spans="1:15" x14ac:dyDescent="0.2">
      <c r="A14" s="133">
        <v>5</v>
      </c>
      <c r="B14" s="27" t="s">
        <v>19</v>
      </c>
      <c r="C14" s="112">
        <f t="shared" ref="C14:H14" si="4">C66/C40</f>
        <v>0.87507324094359806</v>
      </c>
      <c r="D14" s="108">
        <f t="shared" si="4"/>
        <v>0.76849848110782615</v>
      </c>
      <c r="E14" s="108">
        <f t="shared" si="4"/>
        <v>0.89999934528836778</v>
      </c>
      <c r="F14" s="108">
        <f t="shared" si="4"/>
        <v>0.98137307924792416</v>
      </c>
      <c r="G14" s="108">
        <f t="shared" si="4"/>
        <v>0.8108882142455569</v>
      </c>
      <c r="H14" s="113">
        <f t="shared" si="4"/>
        <v>0.79902597402597397</v>
      </c>
      <c r="I14" s="89"/>
    </row>
    <row r="15" spans="1:15" x14ac:dyDescent="0.2">
      <c r="A15" s="134">
        <v>6</v>
      </c>
      <c r="B15" s="33" t="s">
        <v>20</v>
      </c>
      <c r="C15" s="112">
        <f t="shared" ref="C15:H15" si="5">C67/C41</f>
        <v>0.98718593372370278</v>
      </c>
      <c r="D15" s="108">
        <f t="shared" si="5"/>
        <v>0.91721680813161477</v>
      </c>
      <c r="E15" s="108">
        <f t="shared" si="5"/>
        <v>1</v>
      </c>
      <c r="F15" s="108">
        <f t="shared" si="5"/>
        <v>1</v>
      </c>
      <c r="G15" s="108">
        <f t="shared" si="5"/>
        <v>0.8723778009273444</v>
      </c>
      <c r="H15" s="113">
        <f t="shared" si="5"/>
        <v>0.48707427164546574</v>
      </c>
      <c r="I15" s="89"/>
    </row>
    <row r="16" spans="1:15" x14ac:dyDescent="0.2">
      <c r="A16" s="134">
        <v>7</v>
      </c>
      <c r="B16" s="33" t="s">
        <v>21</v>
      </c>
      <c r="C16" s="112">
        <f t="shared" ref="C16:H16" si="6">C68/C42</f>
        <v>0.95640551884803082</v>
      </c>
      <c r="D16" s="108">
        <f t="shared" si="6"/>
        <v>0.56329215788838372</v>
      </c>
      <c r="E16" s="108">
        <f t="shared" si="6"/>
        <v>1</v>
      </c>
      <c r="F16" s="108">
        <f t="shared" si="6"/>
        <v>1</v>
      </c>
      <c r="G16" s="108">
        <f t="shared" si="6"/>
        <v>0.81193188116616788</v>
      </c>
      <c r="H16" s="113">
        <f t="shared" si="6"/>
        <v>0.79240596167494681</v>
      </c>
      <c r="I16" s="89"/>
    </row>
    <row r="17" spans="1:9" x14ac:dyDescent="0.2">
      <c r="A17" s="133">
        <v>8</v>
      </c>
      <c r="B17" s="27" t="s">
        <v>22</v>
      </c>
      <c r="C17" s="112">
        <f t="shared" ref="C17:H17" si="7">C69/C43</f>
        <v>0.54745214085289362</v>
      </c>
      <c r="D17" s="108">
        <f t="shared" si="7"/>
        <v>0.81142244775743055</v>
      </c>
      <c r="E17" s="108">
        <f t="shared" si="7"/>
        <v>0.53219088982606322</v>
      </c>
      <c r="F17" s="108">
        <f t="shared" si="7"/>
        <v>0</v>
      </c>
      <c r="G17" s="108">
        <f t="shared" si="7"/>
        <v>0.80529388296789639</v>
      </c>
      <c r="H17" s="113">
        <f t="shared" si="7"/>
        <v>0.61459479281261464</v>
      </c>
      <c r="I17" s="89"/>
    </row>
    <row r="18" spans="1:9" x14ac:dyDescent="0.2">
      <c r="A18" s="133">
        <v>9</v>
      </c>
      <c r="B18" s="27" t="s">
        <v>23</v>
      </c>
      <c r="C18" s="112">
        <f t="shared" ref="C18:H18" si="8">C70/C44</f>
        <v>0.80271091720182364</v>
      </c>
      <c r="D18" s="108">
        <f t="shared" si="8"/>
        <v>1.0861388293077185</v>
      </c>
      <c r="E18" s="108">
        <f t="shared" si="8"/>
        <v>0.75093524267535494</v>
      </c>
      <c r="F18" s="108">
        <f t="shared" si="8"/>
        <v>1</v>
      </c>
      <c r="G18" s="108">
        <f t="shared" si="8"/>
        <v>0.91436552347394273</v>
      </c>
      <c r="H18" s="113">
        <f t="shared" si="8"/>
        <v>0.920905086103324</v>
      </c>
      <c r="I18" s="89"/>
    </row>
    <row r="19" spans="1:9" x14ac:dyDescent="0.2">
      <c r="A19" s="133">
        <v>10</v>
      </c>
      <c r="B19" s="27" t="s">
        <v>24</v>
      </c>
      <c r="C19" s="112">
        <f t="shared" ref="C19:H19" si="9">C71/C45</f>
        <v>0.6944218590749287</v>
      </c>
      <c r="D19" s="108">
        <f t="shared" si="9"/>
        <v>0.57093049959289333</v>
      </c>
      <c r="E19" s="108">
        <f t="shared" si="9"/>
        <v>0.73458195315061858</v>
      </c>
      <c r="F19" s="108">
        <f t="shared" si="9"/>
        <v>0</v>
      </c>
      <c r="G19" s="108">
        <f t="shared" si="9"/>
        <v>0.68534722365197343</v>
      </c>
      <c r="H19" s="113">
        <f t="shared" si="9"/>
        <v>0.5169736118746564</v>
      </c>
      <c r="I19" s="89"/>
    </row>
    <row r="20" spans="1:9" x14ac:dyDescent="0.2">
      <c r="A20" s="134">
        <v>11</v>
      </c>
      <c r="B20" s="33" t="s">
        <v>25</v>
      </c>
      <c r="C20" s="112">
        <f t="shared" ref="C20:H20" si="10">C72/C46</f>
        <v>0.5141481826094787</v>
      </c>
      <c r="D20" s="108">
        <f t="shared" si="10"/>
        <v>0.65324655668230669</v>
      </c>
      <c r="E20" s="108">
        <f t="shared" si="10"/>
        <v>0.46247004197534231</v>
      </c>
      <c r="F20" s="108">
        <f t="shared" si="10"/>
        <v>0.89498936538556662</v>
      </c>
      <c r="G20" s="108">
        <f t="shared" si="10"/>
        <v>0.73938357526347187</v>
      </c>
      <c r="H20" s="113">
        <f t="shared" si="10"/>
        <v>0.7070879590093937</v>
      </c>
      <c r="I20" s="89"/>
    </row>
    <row r="21" spans="1:9" x14ac:dyDescent="0.2">
      <c r="A21" s="133">
        <v>12</v>
      </c>
      <c r="B21" s="27" t="s">
        <v>26</v>
      </c>
      <c r="C21" s="112">
        <f t="shared" ref="C21:H21" si="11">C73/C47</f>
        <v>0.51631202908580509</v>
      </c>
      <c r="D21" s="108">
        <f t="shared" si="11"/>
        <v>0.72896447752756055</v>
      </c>
      <c r="E21" s="108">
        <f t="shared" si="11"/>
        <v>0.4721547334338137</v>
      </c>
      <c r="F21" s="108">
        <f t="shared" si="11"/>
        <v>0</v>
      </c>
      <c r="G21" s="108">
        <f t="shared" si="11"/>
        <v>0.77872684504557488</v>
      </c>
      <c r="H21" s="113">
        <f t="shared" si="11"/>
        <v>0.64948869752421956</v>
      </c>
      <c r="I21" s="89"/>
    </row>
    <row r="22" spans="1:9" x14ac:dyDescent="0.2">
      <c r="A22" s="133">
        <v>13</v>
      </c>
      <c r="B22" s="27" t="s">
        <v>27</v>
      </c>
      <c r="C22" s="112">
        <f t="shared" ref="C22:H22" si="12">C74/C48</f>
        <v>0.94556804526573746</v>
      </c>
      <c r="D22" s="108">
        <f t="shared" si="12"/>
        <v>0.71291155664791084</v>
      </c>
      <c r="E22" s="108">
        <f t="shared" si="12"/>
        <v>1</v>
      </c>
      <c r="F22" s="108">
        <f t="shared" si="12"/>
        <v>1</v>
      </c>
      <c r="G22" s="108">
        <f t="shared" si="12"/>
        <v>0.76161782584721271</v>
      </c>
      <c r="H22" s="113">
        <f t="shared" si="12"/>
        <v>0.39125844594594594</v>
      </c>
      <c r="I22" s="89"/>
    </row>
    <row r="23" spans="1:9" x14ac:dyDescent="0.2">
      <c r="A23" s="133">
        <v>14</v>
      </c>
      <c r="B23" s="27" t="s">
        <v>28</v>
      </c>
      <c r="C23" s="112">
        <f t="shared" ref="C23:H23" si="13">C75/C49</f>
        <v>0.9558723990975182</v>
      </c>
      <c r="D23" s="108">
        <f t="shared" si="13"/>
        <v>0.81344529049754877</v>
      </c>
      <c r="E23" s="108">
        <f t="shared" si="13"/>
        <v>0.98616826750430309</v>
      </c>
      <c r="F23" s="108">
        <f t="shared" si="13"/>
        <v>1</v>
      </c>
      <c r="G23" s="108">
        <f t="shared" si="13"/>
        <v>0.81636992146256093</v>
      </c>
      <c r="H23" s="113">
        <f t="shared" si="13"/>
        <v>1</v>
      </c>
      <c r="I23" s="89"/>
    </row>
    <row r="24" spans="1:9" ht="13.5" customHeight="1" thickBot="1" x14ac:dyDescent="0.25">
      <c r="A24" s="141">
        <v>15</v>
      </c>
      <c r="B24" s="35" t="s">
        <v>29</v>
      </c>
      <c r="C24" s="172">
        <f t="shared" ref="C24:H25" si="14">C76/C50</f>
        <v>0.34985841506956128</v>
      </c>
      <c r="D24" s="173">
        <f t="shared" si="14"/>
        <v>0.75343682067297391</v>
      </c>
      <c r="E24" s="173">
        <f t="shared" si="14"/>
        <v>0.29911104437848179</v>
      </c>
      <c r="F24" s="173">
        <f t="shared" si="14"/>
        <v>1</v>
      </c>
      <c r="G24" s="173">
        <f t="shared" si="14"/>
        <v>0.53169933502767819</v>
      </c>
      <c r="H24" s="174">
        <f t="shared" si="14"/>
        <v>0.32318426895020613</v>
      </c>
      <c r="I24" s="89"/>
    </row>
    <row r="25" spans="1:9" x14ac:dyDescent="0.2">
      <c r="A25" s="199"/>
      <c r="B25" s="957" t="s">
        <v>502</v>
      </c>
      <c r="C25" s="328">
        <f t="shared" si="14"/>
        <v>0.72490223557107969</v>
      </c>
      <c r="D25" s="328">
        <f t="shared" si="14"/>
        <v>0.7588986823361823</v>
      </c>
      <c r="E25" s="328">
        <f t="shared" si="14"/>
        <v>0.71351050311509712</v>
      </c>
      <c r="F25" s="328">
        <f t="shared" si="14"/>
        <v>0.66369498861199983</v>
      </c>
      <c r="G25" s="328">
        <f t="shared" si="14"/>
        <v>0.79052328872067823</v>
      </c>
      <c r="H25" s="329">
        <f t="shared" si="14"/>
        <v>0.64922740534046919</v>
      </c>
      <c r="I25" s="89"/>
    </row>
    <row r="26" spans="1:9" s="976" customFormat="1" x14ac:dyDescent="0.2">
      <c r="A26" s="987"/>
      <c r="B26" s="963" t="s">
        <v>478</v>
      </c>
      <c r="C26" s="772">
        <v>0.72920151974538827</v>
      </c>
      <c r="D26" s="772">
        <v>0.76690956874925342</v>
      </c>
      <c r="E26" s="772">
        <v>0.71793888868580147</v>
      </c>
      <c r="F26" s="772">
        <v>0.72053671185491619</v>
      </c>
      <c r="G26" s="772">
        <v>0.80619740033807263</v>
      </c>
      <c r="H26" s="773">
        <v>0.63225378362818474</v>
      </c>
      <c r="I26" s="730"/>
    </row>
    <row r="27" spans="1:9" s="927" customFormat="1" x14ac:dyDescent="0.2">
      <c r="A27" s="962"/>
      <c r="B27" s="963" t="s">
        <v>448</v>
      </c>
      <c r="C27" s="772">
        <v>0.73018810007802259</v>
      </c>
      <c r="D27" s="772">
        <v>0.80200550192107789</v>
      </c>
      <c r="E27" s="772">
        <v>0.71329614981577261</v>
      </c>
      <c r="F27" s="772">
        <v>0.71765809991336993</v>
      </c>
      <c r="G27" s="772">
        <v>0.82106994978099535</v>
      </c>
      <c r="H27" s="773">
        <v>0.70848817795012653</v>
      </c>
      <c r="I27" s="730"/>
    </row>
    <row r="28" spans="1:9" s="728" customFormat="1" x14ac:dyDescent="0.2">
      <c r="A28" s="743"/>
      <c r="B28" s="744" t="s">
        <v>231</v>
      </c>
      <c r="C28" s="772">
        <v>0.73277723358692437</v>
      </c>
      <c r="D28" s="772">
        <v>0.79148483007922765</v>
      </c>
      <c r="E28" s="772">
        <v>0.72087064822926439</v>
      </c>
      <c r="F28" s="772">
        <v>0.66417943195857498</v>
      </c>
      <c r="G28" s="772">
        <v>0.80268214074545807</v>
      </c>
      <c r="H28" s="773">
        <v>0.56362934611302307</v>
      </c>
      <c r="I28" s="730"/>
    </row>
    <row r="29" spans="1:9" x14ac:dyDescent="0.2">
      <c r="A29" s="191"/>
      <c r="B29" s="190" t="s">
        <v>214</v>
      </c>
      <c r="C29" s="108">
        <v>0.69520319405936026</v>
      </c>
      <c r="D29" s="108">
        <v>0.75182505634052776</v>
      </c>
      <c r="E29" s="108">
        <v>0.66077529759656628</v>
      </c>
      <c r="F29" s="108">
        <v>0.72567349586031982</v>
      </c>
      <c r="G29" s="108">
        <v>0.79078087781981221</v>
      </c>
      <c r="H29" s="113">
        <v>0.70441189460502862</v>
      </c>
      <c r="I29" s="89"/>
    </row>
    <row r="30" spans="1:9" ht="12.75" thickBot="1" x14ac:dyDescent="0.25">
      <c r="A30" s="149"/>
      <c r="B30" s="187" t="s">
        <v>179</v>
      </c>
      <c r="C30" s="330">
        <v>0.67831577119809816</v>
      </c>
      <c r="D30" s="330">
        <v>0.77235439210693824</v>
      </c>
      <c r="E30" s="330">
        <v>0.6124683095687472</v>
      </c>
      <c r="F30" s="330">
        <v>0.70403170058622133</v>
      </c>
      <c r="G30" s="330">
        <v>0.81716875067565131</v>
      </c>
      <c r="H30" s="331">
        <v>0.7086173112966434</v>
      </c>
      <c r="I30" s="89"/>
    </row>
    <row r="31" spans="1:9" x14ac:dyDescent="0.2">
      <c r="A31" s="1"/>
      <c r="C31" s="89"/>
      <c r="D31" s="89"/>
      <c r="E31" s="89"/>
      <c r="F31" s="89"/>
      <c r="G31" s="89"/>
      <c r="H31" s="89"/>
      <c r="I31" s="89"/>
    </row>
    <row r="32" spans="1:9" x14ac:dyDescent="0.2">
      <c r="A32" s="8"/>
      <c r="C32" s="89"/>
      <c r="D32" s="89"/>
      <c r="E32" s="89"/>
      <c r="F32" s="89"/>
      <c r="G32" s="89"/>
      <c r="H32" s="89"/>
      <c r="I32" s="89"/>
    </row>
    <row r="33" spans="1:24" ht="12.75" x14ac:dyDescent="0.2">
      <c r="A33" s="165" t="s">
        <v>411</v>
      </c>
      <c r="C33" s="89"/>
      <c r="D33" s="89"/>
      <c r="E33" s="89"/>
      <c r="F33" s="89"/>
      <c r="G33" s="89"/>
      <c r="H33" s="89"/>
      <c r="I33" s="89"/>
    </row>
    <row r="34" spans="1:24" ht="13.5" thickBot="1" x14ac:dyDescent="0.25">
      <c r="A34" s="165"/>
      <c r="B34" s="165"/>
      <c r="C34" s="165"/>
      <c r="D34" s="165"/>
      <c r="E34" s="165"/>
      <c r="F34" s="165"/>
      <c r="G34" s="165"/>
      <c r="H34" s="165"/>
      <c r="I34" s="89"/>
    </row>
    <row r="35" spans="1:24" ht="72.75" thickBot="1" x14ac:dyDescent="0.25">
      <c r="A35" s="126" t="s">
        <v>2</v>
      </c>
      <c r="B35" s="166" t="s">
        <v>3</v>
      </c>
      <c r="C35" s="167" t="s">
        <v>190</v>
      </c>
      <c r="D35" s="168" t="s">
        <v>185</v>
      </c>
      <c r="E35" s="169" t="s">
        <v>186</v>
      </c>
      <c r="F35" s="170" t="s">
        <v>187</v>
      </c>
      <c r="G35" s="168" t="s">
        <v>193</v>
      </c>
      <c r="H35" s="171" t="s">
        <v>99</v>
      </c>
      <c r="I35" s="89"/>
      <c r="N35" s="2" t="s">
        <v>166</v>
      </c>
    </row>
    <row r="36" spans="1:24" x14ac:dyDescent="0.2">
      <c r="A36" s="132">
        <v>1</v>
      </c>
      <c r="B36" s="33" t="s">
        <v>15</v>
      </c>
      <c r="C36" s="1371">
        <v>134989</v>
      </c>
      <c r="D36" s="732">
        <v>26165</v>
      </c>
      <c r="E36" s="732">
        <v>47549</v>
      </c>
      <c r="F36" s="1374">
        <v>61275</v>
      </c>
      <c r="G36" s="1371">
        <v>98022</v>
      </c>
      <c r="H36" s="733">
        <v>21863</v>
      </c>
      <c r="I36" s="89"/>
    </row>
    <row r="37" spans="1:24" ht="12.75" x14ac:dyDescent="0.2">
      <c r="A37" s="133">
        <v>2</v>
      </c>
      <c r="B37" s="27" t="s">
        <v>16</v>
      </c>
      <c r="C37" s="1372">
        <v>202799</v>
      </c>
      <c r="D37" s="731">
        <v>28326</v>
      </c>
      <c r="E37" s="731">
        <v>117445</v>
      </c>
      <c r="F37" s="1375">
        <v>57028</v>
      </c>
      <c r="G37" s="1372">
        <v>100987</v>
      </c>
      <c r="H37" s="734">
        <v>26950</v>
      </c>
      <c r="I37" s="89"/>
      <c r="J37" s="979"/>
      <c r="K37" s="978"/>
      <c r="L37" s="979"/>
      <c r="M37" s="979"/>
      <c r="N37" s="979"/>
      <c r="O37" s="978"/>
      <c r="P37" s="979"/>
      <c r="Q37" s="978"/>
      <c r="R37" s="978"/>
      <c r="S37" s="979"/>
      <c r="T37" s="979"/>
      <c r="U37" s="979"/>
      <c r="V37" s="979"/>
      <c r="W37" s="979"/>
      <c r="X37" s="979"/>
    </row>
    <row r="38" spans="1:24" ht="12.75" x14ac:dyDescent="0.2">
      <c r="A38" s="133">
        <v>3</v>
      </c>
      <c r="B38" s="27" t="s">
        <v>17</v>
      </c>
      <c r="C38" s="1372">
        <v>177114</v>
      </c>
      <c r="D38" s="731">
        <v>33107</v>
      </c>
      <c r="E38" s="731">
        <v>103970</v>
      </c>
      <c r="F38" s="1375">
        <v>40037</v>
      </c>
      <c r="G38" s="1372">
        <v>114439</v>
      </c>
      <c r="H38" s="734">
        <v>6398</v>
      </c>
      <c r="I38" s="89"/>
      <c r="J38" s="979"/>
      <c r="K38" s="978"/>
      <c r="L38" s="979"/>
      <c r="M38" s="979"/>
      <c r="N38" s="979"/>
      <c r="O38" s="978"/>
      <c r="P38" s="979"/>
      <c r="Q38" s="978"/>
      <c r="R38" s="978"/>
      <c r="S38" s="979"/>
      <c r="T38" s="979"/>
      <c r="U38" s="979"/>
      <c r="V38" s="979"/>
      <c r="W38" s="979"/>
      <c r="X38" s="979"/>
    </row>
    <row r="39" spans="1:24" ht="12.75" x14ac:dyDescent="0.2">
      <c r="A39" s="133">
        <v>4</v>
      </c>
      <c r="B39" s="27" t="s">
        <v>18</v>
      </c>
      <c r="C39" s="1372">
        <v>122524</v>
      </c>
      <c r="D39" s="731">
        <v>18237</v>
      </c>
      <c r="E39" s="731">
        <v>4411</v>
      </c>
      <c r="F39" s="1375">
        <v>52635</v>
      </c>
      <c r="G39" s="1372">
        <v>85656</v>
      </c>
      <c r="H39" s="734">
        <v>4594</v>
      </c>
      <c r="I39" s="89"/>
      <c r="J39" s="979"/>
      <c r="K39" s="978"/>
      <c r="L39" s="979"/>
      <c r="M39" s="979"/>
      <c r="N39" s="979"/>
      <c r="O39" s="978"/>
      <c r="P39" s="979"/>
      <c r="Q39" s="978"/>
      <c r="R39" s="978"/>
      <c r="S39" s="979"/>
      <c r="T39" s="979"/>
      <c r="U39" s="979"/>
      <c r="V39" s="979"/>
      <c r="W39" s="979"/>
      <c r="X39" s="979"/>
    </row>
    <row r="40" spans="1:24" ht="12.75" x14ac:dyDescent="0.2">
      <c r="A40" s="133">
        <v>5</v>
      </c>
      <c r="B40" s="27" t="s">
        <v>19</v>
      </c>
      <c r="C40" s="1372">
        <v>314032</v>
      </c>
      <c r="D40" s="731">
        <v>98427</v>
      </c>
      <c r="E40" s="731">
        <v>152739</v>
      </c>
      <c r="F40" s="1375">
        <v>62866</v>
      </c>
      <c r="G40" s="1372">
        <v>151191</v>
      </c>
      <c r="H40" s="734">
        <v>9240</v>
      </c>
      <c r="I40" s="89"/>
      <c r="J40" s="979"/>
      <c r="K40" s="978"/>
      <c r="L40" s="979"/>
      <c r="M40" s="979"/>
      <c r="N40" s="979"/>
      <c r="O40" s="978"/>
      <c r="P40" s="979"/>
      <c r="Q40" s="978"/>
      <c r="R40" s="978"/>
      <c r="S40" s="979"/>
      <c r="T40" s="979"/>
      <c r="U40" s="979"/>
      <c r="V40" s="979"/>
      <c r="W40" s="979"/>
      <c r="X40" s="979"/>
    </row>
    <row r="41" spans="1:24" ht="12.75" x14ac:dyDescent="0.2">
      <c r="A41" s="134">
        <v>6</v>
      </c>
      <c r="B41" s="33" t="s">
        <v>20</v>
      </c>
      <c r="C41" s="1372">
        <v>308255</v>
      </c>
      <c r="D41" s="731">
        <v>47715</v>
      </c>
      <c r="E41" s="731">
        <v>194134</v>
      </c>
      <c r="F41" s="1375">
        <v>66406</v>
      </c>
      <c r="G41" s="1372">
        <v>48957</v>
      </c>
      <c r="H41" s="734">
        <v>2437</v>
      </c>
      <c r="I41" s="89"/>
      <c r="J41" s="979"/>
      <c r="K41" s="978"/>
      <c r="L41" s="979"/>
      <c r="M41" s="979"/>
      <c r="N41" s="979"/>
      <c r="O41" s="978"/>
      <c r="P41" s="979"/>
      <c r="Q41" s="978"/>
      <c r="R41" s="978"/>
      <c r="S41" s="979"/>
      <c r="T41" s="979"/>
      <c r="U41" s="979"/>
      <c r="V41" s="979"/>
      <c r="W41" s="979"/>
      <c r="X41" s="979"/>
    </row>
    <row r="42" spans="1:24" ht="12.75" x14ac:dyDescent="0.2">
      <c r="A42" s="134">
        <v>7</v>
      </c>
      <c r="B42" s="33" t="s">
        <v>21</v>
      </c>
      <c r="C42" s="1372">
        <v>497930</v>
      </c>
      <c r="D42" s="731">
        <v>49706</v>
      </c>
      <c r="E42" s="731">
        <v>389255</v>
      </c>
      <c r="F42" s="1375">
        <v>58969</v>
      </c>
      <c r="G42" s="1372">
        <v>144336</v>
      </c>
      <c r="H42" s="734">
        <v>2818</v>
      </c>
      <c r="I42" s="89"/>
      <c r="J42" s="979"/>
      <c r="K42" s="978"/>
      <c r="L42" s="979"/>
      <c r="M42" s="979"/>
      <c r="N42" s="979"/>
      <c r="O42" s="978"/>
      <c r="P42" s="979"/>
      <c r="Q42" s="978"/>
      <c r="R42" s="978"/>
      <c r="S42" s="979"/>
      <c r="T42" s="979"/>
      <c r="U42" s="979"/>
      <c r="V42" s="979"/>
      <c r="W42" s="979"/>
      <c r="X42" s="979"/>
    </row>
    <row r="43" spans="1:24" x14ac:dyDescent="0.2">
      <c r="A43" s="133">
        <v>8</v>
      </c>
      <c r="B43" s="27" t="s">
        <v>22</v>
      </c>
      <c r="C43" s="1372">
        <v>417684</v>
      </c>
      <c r="D43" s="731">
        <v>31727</v>
      </c>
      <c r="E43" s="731">
        <v>381288</v>
      </c>
      <c r="F43" s="1375">
        <v>33224</v>
      </c>
      <c r="G43" s="1372">
        <v>122821</v>
      </c>
      <c r="H43" s="734">
        <v>5454</v>
      </c>
      <c r="I43" s="89"/>
    </row>
    <row r="44" spans="1:24" x14ac:dyDescent="0.2">
      <c r="A44" s="133">
        <v>9</v>
      </c>
      <c r="B44" s="27" t="s">
        <v>23</v>
      </c>
      <c r="C44" s="1372">
        <v>244788</v>
      </c>
      <c r="D44" s="731">
        <v>32169</v>
      </c>
      <c r="E44" s="731">
        <v>205027</v>
      </c>
      <c r="F44" s="1375">
        <v>7592</v>
      </c>
      <c r="G44" s="1372">
        <v>109547</v>
      </c>
      <c r="H44" s="734">
        <v>4994</v>
      </c>
      <c r="I44" s="89"/>
    </row>
    <row r="45" spans="1:24" x14ac:dyDescent="0.2">
      <c r="A45" s="133">
        <v>10</v>
      </c>
      <c r="B45" s="27" t="s">
        <v>24</v>
      </c>
      <c r="C45" s="1372">
        <v>261969</v>
      </c>
      <c r="D45" s="731">
        <v>47899</v>
      </c>
      <c r="E45" s="731">
        <v>210419</v>
      </c>
      <c r="F45" s="1375">
        <v>21413</v>
      </c>
      <c r="G45" s="1372">
        <v>97142</v>
      </c>
      <c r="H45" s="734">
        <v>14552</v>
      </c>
      <c r="I45" s="89"/>
    </row>
    <row r="46" spans="1:24" x14ac:dyDescent="0.2">
      <c r="A46" s="134">
        <v>11</v>
      </c>
      <c r="B46" s="33" t="s">
        <v>25</v>
      </c>
      <c r="C46" s="1372">
        <v>266536</v>
      </c>
      <c r="D46" s="731">
        <v>26428</v>
      </c>
      <c r="E46" s="731">
        <v>219891</v>
      </c>
      <c r="F46" s="1375">
        <v>20217</v>
      </c>
      <c r="G46" s="1372">
        <v>125725</v>
      </c>
      <c r="H46" s="734">
        <v>16394</v>
      </c>
      <c r="I46" s="89"/>
    </row>
    <row r="47" spans="1:24" x14ac:dyDescent="0.2">
      <c r="A47" s="133">
        <v>12</v>
      </c>
      <c r="B47" s="27" t="s">
        <v>26</v>
      </c>
      <c r="C47" s="1372">
        <v>307779</v>
      </c>
      <c r="D47" s="731">
        <v>63678</v>
      </c>
      <c r="E47" s="731">
        <v>210323</v>
      </c>
      <c r="F47" s="1375">
        <v>33778</v>
      </c>
      <c r="G47" s="1372">
        <v>204060</v>
      </c>
      <c r="H47" s="734">
        <v>14864</v>
      </c>
      <c r="I47" s="89"/>
    </row>
    <row r="48" spans="1:24" x14ac:dyDescent="0.2">
      <c r="A48" s="133">
        <v>13</v>
      </c>
      <c r="B48" s="27" t="s">
        <v>27</v>
      </c>
      <c r="C48" s="1372">
        <v>422748</v>
      </c>
      <c r="D48" s="731">
        <v>80153</v>
      </c>
      <c r="E48" s="731">
        <v>308633</v>
      </c>
      <c r="F48" s="1375">
        <v>33962</v>
      </c>
      <c r="G48" s="1372">
        <v>150523</v>
      </c>
      <c r="H48" s="734">
        <v>4736</v>
      </c>
      <c r="I48" s="89"/>
    </row>
    <row r="49" spans="1:24" x14ac:dyDescent="0.2">
      <c r="A49" s="133">
        <v>14</v>
      </c>
      <c r="B49" s="27" t="s">
        <v>28</v>
      </c>
      <c r="C49" s="1372">
        <v>319120</v>
      </c>
      <c r="D49" s="731">
        <v>57522</v>
      </c>
      <c r="E49" s="731">
        <v>242269</v>
      </c>
      <c r="F49" s="1375">
        <v>19329</v>
      </c>
      <c r="G49" s="1372">
        <v>138278</v>
      </c>
      <c r="H49" s="734">
        <v>12574</v>
      </c>
      <c r="I49" s="89"/>
    </row>
    <row r="50" spans="1:24" ht="15" customHeight="1" thickBot="1" x14ac:dyDescent="0.25">
      <c r="A50" s="141">
        <v>15</v>
      </c>
      <c r="B50" s="35" t="s">
        <v>29</v>
      </c>
      <c r="C50" s="1373">
        <v>292404</v>
      </c>
      <c r="D50" s="954">
        <v>32661</v>
      </c>
      <c r="E50" s="954">
        <v>259743</v>
      </c>
      <c r="F50" s="1376">
        <v>30145</v>
      </c>
      <c r="G50" s="1373">
        <v>57446</v>
      </c>
      <c r="H50" s="955">
        <v>9459</v>
      </c>
      <c r="I50" s="89"/>
    </row>
    <row r="51" spans="1:24" x14ac:dyDescent="0.2">
      <c r="A51" s="199"/>
      <c r="B51" s="957" t="s">
        <v>502</v>
      </c>
      <c r="C51" s="200">
        <f t="shared" ref="C51:H51" si="15">SUM(C36:C50)</f>
        <v>4290671</v>
      </c>
      <c r="D51" s="200">
        <f t="shared" si="15"/>
        <v>673920</v>
      </c>
      <c r="E51" s="200">
        <f t="shared" si="15"/>
        <v>3047096</v>
      </c>
      <c r="F51" s="200">
        <f t="shared" si="15"/>
        <v>598876</v>
      </c>
      <c r="G51" s="200">
        <f t="shared" si="15"/>
        <v>1749130</v>
      </c>
      <c r="H51" s="201">
        <f t="shared" si="15"/>
        <v>157327</v>
      </c>
      <c r="I51" s="89"/>
    </row>
    <row r="52" spans="1:24" s="976" customFormat="1" x14ac:dyDescent="0.2">
      <c r="A52" s="987"/>
      <c r="B52" s="963" t="s">
        <v>478</v>
      </c>
      <c r="C52" s="967">
        <v>2866796</v>
      </c>
      <c r="D52" s="967">
        <v>460405</v>
      </c>
      <c r="E52" s="967">
        <v>2024306</v>
      </c>
      <c r="F52" s="967">
        <v>382179</v>
      </c>
      <c r="G52" s="967">
        <v>1115145</v>
      </c>
      <c r="H52" s="966">
        <v>102481</v>
      </c>
      <c r="I52" s="730"/>
    </row>
    <row r="53" spans="1:24" s="927" customFormat="1" x14ac:dyDescent="0.2">
      <c r="A53" s="962"/>
      <c r="B53" s="963" t="s">
        <v>448</v>
      </c>
      <c r="C53" s="967">
        <v>1052259</v>
      </c>
      <c r="D53" s="967">
        <v>174121</v>
      </c>
      <c r="E53" s="967">
        <v>739575</v>
      </c>
      <c r="F53" s="967">
        <v>138520</v>
      </c>
      <c r="G53" s="967">
        <v>417571</v>
      </c>
      <c r="H53" s="966">
        <v>37134</v>
      </c>
      <c r="I53" s="730"/>
    </row>
    <row r="54" spans="1:24" s="728" customFormat="1" x14ac:dyDescent="0.2">
      <c r="A54" s="743"/>
      <c r="B54" s="744" t="s">
        <v>231</v>
      </c>
      <c r="C54" s="771">
        <v>4194811</v>
      </c>
      <c r="D54" s="771">
        <v>747466</v>
      </c>
      <c r="E54" s="771">
        <v>2907351</v>
      </c>
      <c r="F54" s="771">
        <v>592492</v>
      </c>
      <c r="G54" s="771">
        <v>1755538</v>
      </c>
      <c r="H54" s="770">
        <v>155455</v>
      </c>
      <c r="I54" s="730"/>
    </row>
    <row r="55" spans="1:24" x14ac:dyDescent="0.2">
      <c r="A55" s="191"/>
      <c r="B55" s="190" t="s">
        <v>214</v>
      </c>
      <c r="C55" s="142">
        <v>2754989.5</v>
      </c>
      <c r="D55" s="142">
        <v>504299.5</v>
      </c>
      <c r="E55" s="142">
        <v>1886488.5</v>
      </c>
      <c r="F55" s="142">
        <v>387771.5</v>
      </c>
      <c r="G55" s="142">
        <v>1141920</v>
      </c>
      <c r="H55" s="143">
        <v>96228.5</v>
      </c>
      <c r="I55" s="89"/>
    </row>
    <row r="56" spans="1:24" ht="12.75" thickBot="1" x14ac:dyDescent="0.25">
      <c r="A56" s="149"/>
      <c r="B56" s="187" t="s">
        <v>215</v>
      </c>
      <c r="C56" s="144">
        <v>1347786</v>
      </c>
      <c r="D56" s="144">
        <v>251360</v>
      </c>
      <c r="E56" s="144">
        <v>836609</v>
      </c>
      <c r="F56" s="144">
        <v>183719</v>
      </c>
      <c r="G56" s="144">
        <v>555020</v>
      </c>
      <c r="H56" s="145">
        <v>46952</v>
      </c>
      <c r="I56" s="89"/>
    </row>
    <row r="57" spans="1:24" x14ac:dyDescent="0.2">
      <c r="C57" s="89"/>
      <c r="D57" s="89"/>
      <c r="E57" s="89"/>
      <c r="F57" s="89"/>
      <c r="G57" s="89"/>
      <c r="H57" s="89"/>
      <c r="I57" s="89"/>
    </row>
    <row r="58" spans="1:24" x14ac:dyDescent="0.2">
      <c r="C58" s="89"/>
      <c r="D58" s="89"/>
      <c r="E58" s="89"/>
      <c r="F58" s="89"/>
      <c r="G58" s="89"/>
      <c r="H58" s="89"/>
      <c r="I58" s="89"/>
    </row>
    <row r="59" spans="1:24" ht="12.75" x14ac:dyDescent="0.2">
      <c r="A59" s="165" t="s">
        <v>224</v>
      </c>
      <c r="C59" s="89"/>
      <c r="D59" s="89"/>
      <c r="E59" s="89"/>
      <c r="F59" s="89"/>
      <c r="G59" s="89"/>
      <c r="H59" s="89"/>
      <c r="I59" s="89"/>
    </row>
    <row r="60" spans="1:24" ht="13.5" thickBot="1" x14ac:dyDescent="0.25">
      <c r="A60" s="165"/>
      <c r="B60" s="165"/>
      <c r="C60" s="165"/>
      <c r="D60" s="165"/>
      <c r="E60" s="165"/>
      <c r="F60" s="165"/>
      <c r="G60" s="165"/>
      <c r="H60" s="165"/>
    </row>
    <row r="61" spans="1:24" s="11" customFormat="1" ht="86.25" customHeight="1" thickBot="1" x14ac:dyDescent="0.25">
      <c r="A61" s="126" t="s">
        <v>2</v>
      </c>
      <c r="B61" s="166" t="s">
        <v>3</v>
      </c>
      <c r="C61" s="167" t="s">
        <v>188</v>
      </c>
      <c r="D61" s="168" t="s">
        <v>185</v>
      </c>
      <c r="E61" s="169" t="s">
        <v>186</v>
      </c>
      <c r="F61" s="170" t="s">
        <v>187</v>
      </c>
      <c r="G61" s="168" t="s">
        <v>189</v>
      </c>
      <c r="H61" s="171" t="s">
        <v>99</v>
      </c>
      <c r="I61" s="153"/>
    </row>
    <row r="62" spans="1:24" ht="12.95" customHeight="1" x14ac:dyDescent="0.2">
      <c r="A62" s="132">
        <v>1</v>
      </c>
      <c r="B62" s="33" t="s">
        <v>15</v>
      </c>
      <c r="C62" s="1371">
        <v>111493</v>
      </c>
      <c r="D62" s="732">
        <v>21335</v>
      </c>
      <c r="E62" s="732">
        <v>41514</v>
      </c>
      <c r="F62" s="1374">
        <v>48644</v>
      </c>
      <c r="G62" s="1371">
        <v>78506</v>
      </c>
      <c r="H62" s="733">
        <v>14446</v>
      </c>
      <c r="J62" s="981"/>
      <c r="K62" s="980"/>
      <c r="L62" s="981"/>
      <c r="M62" s="981"/>
      <c r="N62" s="981"/>
      <c r="O62" s="980"/>
      <c r="P62" s="981"/>
      <c r="Q62" s="980"/>
      <c r="R62" s="980"/>
      <c r="S62" s="981"/>
      <c r="T62" s="981"/>
      <c r="U62" s="981"/>
      <c r="V62" s="981"/>
      <c r="W62" s="981"/>
      <c r="X62" s="981"/>
    </row>
    <row r="63" spans="1:24" ht="12.95" customHeight="1" x14ac:dyDescent="0.2">
      <c r="A63" s="133">
        <v>2</v>
      </c>
      <c r="B63" s="27" t="s">
        <v>16</v>
      </c>
      <c r="C63" s="1372">
        <v>36216</v>
      </c>
      <c r="D63" s="731">
        <v>23010</v>
      </c>
      <c r="E63" s="731">
        <v>13206</v>
      </c>
      <c r="F63" s="1375">
        <v>0</v>
      </c>
      <c r="G63" s="1372">
        <v>79094</v>
      </c>
      <c r="H63" s="734">
        <v>16263</v>
      </c>
      <c r="J63" s="981"/>
      <c r="K63" s="980"/>
      <c r="L63" s="981"/>
      <c r="M63" s="981"/>
      <c r="N63" s="981"/>
      <c r="O63" s="980"/>
      <c r="P63" s="981"/>
      <c r="Q63" s="980"/>
      <c r="R63" s="980"/>
      <c r="S63" s="981"/>
      <c r="T63" s="981"/>
      <c r="U63" s="981"/>
      <c r="V63" s="981"/>
      <c r="W63" s="981"/>
      <c r="X63" s="981"/>
    </row>
    <row r="64" spans="1:24" ht="12.95" customHeight="1" x14ac:dyDescent="0.2">
      <c r="A64" s="133">
        <v>3</v>
      </c>
      <c r="B64" s="27" t="s">
        <v>17</v>
      </c>
      <c r="C64" s="1372">
        <v>83294</v>
      </c>
      <c r="D64" s="731">
        <v>24335</v>
      </c>
      <c r="E64" s="731">
        <v>58959</v>
      </c>
      <c r="F64" s="1375">
        <v>0</v>
      </c>
      <c r="G64" s="1372">
        <v>88244</v>
      </c>
      <c r="H64" s="734">
        <v>4087</v>
      </c>
      <c r="J64" s="981"/>
      <c r="K64" s="980"/>
      <c r="L64" s="981"/>
      <c r="M64" s="981"/>
      <c r="N64" s="981"/>
      <c r="O64" s="980"/>
      <c r="P64" s="981"/>
      <c r="Q64" s="980"/>
      <c r="R64" s="980"/>
      <c r="S64" s="981"/>
      <c r="T64" s="981"/>
      <c r="U64" s="981"/>
      <c r="V64" s="981"/>
      <c r="W64" s="981"/>
      <c r="X64" s="981"/>
    </row>
    <row r="65" spans="1:24" ht="12.95" customHeight="1" x14ac:dyDescent="0.2">
      <c r="A65" s="133">
        <v>4</v>
      </c>
      <c r="B65" s="27" t="s">
        <v>18</v>
      </c>
      <c r="C65" s="1372">
        <v>113888</v>
      </c>
      <c r="D65" s="731">
        <v>15097</v>
      </c>
      <c r="E65" s="731">
        <v>1911</v>
      </c>
      <c r="F65" s="1375">
        <v>52635</v>
      </c>
      <c r="G65" s="1372">
        <v>78799</v>
      </c>
      <c r="H65" s="734">
        <v>2338</v>
      </c>
      <c r="J65" s="981"/>
      <c r="K65" s="980"/>
      <c r="L65" s="981"/>
      <c r="M65" s="981"/>
      <c r="N65" s="981"/>
      <c r="O65" s="980"/>
      <c r="P65" s="981"/>
      <c r="Q65" s="980"/>
      <c r="R65" s="980"/>
      <c r="S65" s="981"/>
      <c r="T65" s="981"/>
      <c r="U65" s="981"/>
      <c r="V65" s="981"/>
      <c r="W65" s="981"/>
      <c r="X65" s="981"/>
    </row>
    <row r="66" spans="1:24" ht="12.95" customHeight="1" x14ac:dyDescent="0.2">
      <c r="A66" s="133">
        <v>5</v>
      </c>
      <c r="B66" s="27" t="s">
        <v>19</v>
      </c>
      <c r="C66" s="1372">
        <v>274801</v>
      </c>
      <c r="D66" s="731">
        <v>75641</v>
      </c>
      <c r="E66" s="731">
        <v>137465</v>
      </c>
      <c r="F66" s="1375">
        <v>61695</v>
      </c>
      <c r="G66" s="1372">
        <v>122599</v>
      </c>
      <c r="H66" s="734">
        <v>7383</v>
      </c>
      <c r="J66" s="981"/>
      <c r="K66" s="980"/>
      <c r="L66" s="981"/>
      <c r="M66" s="981"/>
      <c r="N66" s="981"/>
      <c r="O66" s="980"/>
      <c r="P66" s="981"/>
      <c r="Q66" s="980"/>
      <c r="R66" s="980"/>
      <c r="S66" s="981"/>
      <c r="T66" s="981"/>
      <c r="U66" s="981"/>
      <c r="V66" s="981"/>
      <c r="W66" s="981"/>
      <c r="X66" s="981"/>
    </row>
    <row r="67" spans="1:24" ht="18.75" customHeight="1" x14ac:dyDescent="0.2">
      <c r="A67" s="134">
        <v>6</v>
      </c>
      <c r="B67" s="33" t="s">
        <v>20</v>
      </c>
      <c r="C67" s="1372">
        <v>304305</v>
      </c>
      <c r="D67" s="731">
        <v>43765</v>
      </c>
      <c r="E67" s="731">
        <v>194134</v>
      </c>
      <c r="F67" s="1375">
        <v>66406</v>
      </c>
      <c r="G67" s="1372">
        <v>42709</v>
      </c>
      <c r="H67" s="734">
        <v>1187</v>
      </c>
      <c r="J67" s="981"/>
      <c r="K67" s="980"/>
      <c r="L67" s="981"/>
      <c r="M67" s="981"/>
      <c r="N67" s="981"/>
      <c r="O67" s="980"/>
      <c r="P67" s="981"/>
      <c r="Q67" s="980"/>
      <c r="R67" s="980"/>
      <c r="S67" s="981"/>
      <c r="T67" s="981"/>
      <c r="U67" s="981"/>
      <c r="V67" s="981"/>
      <c r="W67" s="981"/>
      <c r="X67" s="981"/>
    </row>
    <row r="68" spans="1:24" ht="12.95" customHeight="1" x14ac:dyDescent="0.2">
      <c r="A68" s="134">
        <v>7</v>
      </c>
      <c r="B68" s="33" t="s">
        <v>21</v>
      </c>
      <c r="C68" s="1372">
        <v>476223</v>
      </c>
      <c r="D68" s="731">
        <v>27999</v>
      </c>
      <c r="E68" s="731">
        <v>389255</v>
      </c>
      <c r="F68" s="1375">
        <v>58969</v>
      </c>
      <c r="G68" s="1372">
        <v>117191</v>
      </c>
      <c r="H68" s="734">
        <v>2233</v>
      </c>
    </row>
    <row r="69" spans="1:24" ht="12.95" customHeight="1" x14ac:dyDescent="0.2">
      <c r="A69" s="133">
        <v>8</v>
      </c>
      <c r="B69" s="27" t="s">
        <v>22</v>
      </c>
      <c r="C69" s="1372">
        <v>228662</v>
      </c>
      <c r="D69" s="731">
        <v>25744</v>
      </c>
      <c r="E69" s="731">
        <v>202918</v>
      </c>
      <c r="F69" s="1375">
        <v>0</v>
      </c>
      <c r="G69" s="1372">
        <v>98907</v>
      </c>
      <c r="H69" s="734">
        <v>3352</v>
      </c>
    </row>
    <row r="70" spans="1:24" ht="12.95" customHeight="1" x14ac:dyDescent="0.2">
      <c r="A70" s="133">
        <v>9</v>
      </c>
      <c r="B70" s="27" t="s">
        <v>23</v>
      </c>
      <c r="C70" s="1372">
        <v>196494</v>
      </c>
      <c r="D70" s="731">
        <v>34940</v>
      </c>
      <c r="E70" s="731">
        <v>153962</v>
      </c>
      <c r="F70" s="1375">
        <v>7592</v>
      </c>
      <c r="G70" s="1372">
        <v>100166</v>
      </c>
      <c r="H70" s="734">
        <v>4599</v>
      </c>
    </row>
    <row r="71" spans="1:24" ht="12.95" customHeight="1" x14ac:dyDescent="0.2">
      <c r="A71" s="133">
        <v>10</v>
      </c>
      <c r="B71" s="27" t="s">
        <v>24</v>
      </c>
      <c r="C71" s="1372">
        <v>181917</v>
      </c>
      <c r="D71" s="731">
        <v>27347</v>
      </c>
      <c r="E71" s="731">
        <v>154570</v>
      </c>
      <c r="F71" s="1375">
        <v>0</v>
      </c>
      <c r="G71" s="1372">
        <v>66576</v>
      </c>
      <c r="H71" s="734">
        <v>7523</v>
      </c>
    </row>
    <row r="72" spans="1:24" ht="19.5" customHeight="1" x14ac:dyDescent="0.2">
      <c r="A72" s="134">
        <v>11</v>
      </c>
      <c r="B72" s="33" t="s">
        <v>25</v>
      </c>
      <c r="C72" s="1372">
        <v>137039</v>
      </c>
      <c r="D72" s="731">
        <v>17264</v>
      </c>
      <c r="E72" s="731">
        <v>101693</v>
      </c>
      <c r="F72" s="1375">
        <v>18094</v>
      </c>
      <c r="G72" s="1372">
        <v>92959</v>
      </c>
      <c r="H72" s="734">
        <v>11592</v>
      </c>
    </row>
    <row r="73" spans="1:24" ht="12.95" customHeight="1" x14ac:dyDescent="0.2">
      <c r="A73" s="133">
        <v>12</v>
      </c>
      <c r="B73" s="27" t="s">
        <v>26</v>
      </c>
      <c r="C73" s="1372">
        <v>158910</v>
      </c>
      <c r="D73" s="731">
        <v>46419</v>
      </c>
      <c r="E73" s="731">
        <v>99305</v>
      </c>
      <c r="F73" s="1375">
        <v>0</v>
      </c>
      <c r="G73" s="1372">
        <v>158907</v>
      </c>
      <c r="H73" s="734">
        <v>9654</v>
      </c>
    </row>
    <row r="74" spans="1:24" ht="12.95" customHeight="1" x14ac:dyDescent="0.2">
      <c r="A74" s="133">
        <v>13</v>
      </c>
      <c r="B74" s="27" t="s">
        <v>27</v>
      </c>
      <c r="C74" s="1372">
        <v>399737</v>
      </c>
      <c r="D74" s="731">
        <v>57142</v>
      </c>
      <c r="E74" s="731">
        <v>308633</v>
      </c>
      <c r="F74" s="1375">
        <v>33962</v>
      </c>
      <c r="G74" s="1372">
        <v>114641</v>
      </c>
      <c r="H74" s="734">
        <v>1853</v>
      </c>
    </row>
    <row r="75" spans="1:24" ht="12.95" customHeight="1" x14ac:dyDescent="0.2">
      <c r="A75" s="133">
        <v>14</v>
      </c>
      <c r="B75" s="27" t="s">
        <v>28</v>
      </c>
      <c r="C75" s="1372">
        <v>305038</v>
      </c>
      <c r="D75" s="731">
        <v>46791</v>
      </c>
      <c r="E75" s="731">
        <v>238918</v>
      </c>
      <c r="F75" s="1375">
        <v>19329</v>
      </c>
      <c r="G75" s="1372">
        <v>112886</v>
      </c>
      <c r="H75" s="734">
        <v>12574</v>
      </c>
    </row>
    <row r="76" spans="1:24" ht="14.25" customHeight="1" thickBot="1" x14ac:dyDescent="0.25">
      <c r="A76" s="141">
        <v>15</v>
      </c>
      <c r="B76" s="35" t="s">
        <v>29</v>
      </c>
      <c r="C76" s="1373">
        <v>102300</v>
      </c>
      <c r="D76" s="954">
        <v>24608</v>
      </c>
      <c r="E76" s="954">
        <v>77692</v>
      </c>
      <c r="F76" s="1376">
        <v>30145</v>
      </c>
      <c r="G76" s="1373">
        <v>30544</v>
      </c>
      <c r="H76" s="955">
        <v>3057</v>
      </c>
    </row>
    <row r="77" spans="1:24" s="38" customFormat="1" ht="22.5" customHeight="1" x14ac:dyDescent="0.2">
      <c r="A77" s="199"/>
      <c r="B77" s="957" t="s">
        <v>502</v>
      </c>
      <c r="C77" s="200">
        <f t="shared" ref="C77:H77" si="16">SUM(C62:C76)</f>
        <v>3110317</v>
      </c>
      <c r="D77" s="200">
        <f t="shared" si="16"/>
        <v>511437</v>
      </c>
      <c r="E77" s="200">
        <f t="shared" si="16"/>
        <v>2174135</v>
      </c>
      <c r="F77" s="200">
        <f t="shared" si="16"/>
        <v>397471</v>
      </c>
      <c r="G77" s="200">
        <f t="shared" si="16"/>
        <v>1382728</v>
      </c>
      <c r="H77" s="201">
        <f t="shared" si="16"/>
        <v>102141</v>
      </c>
    </row>
    <row r="78" spans="1:24" s="976" customFormat="1" ht="22.5" customHeight="1" x14ac:dyDescent="0.2">
      <c r="A78" s="987"/>
      <c r="B78" s="963" t="s">
        <v>478</v>
      </c>
      <c r="C78" s="967">
        <v>2090472</v>
      </c>
      <c r="D78" s="967">
        <v>353089</v>
      </c>
      <c r="E78" s="967">
        <v>1453328</v>
      </c>
      <c r="F78" s="967">
        <v>275374</v>
      </c>
      <c r="G78" s="967">
        <v>899027</v>
      </c>
      <c r="H78" s="966">
        <v>64794</v>
      </c>
    </row>
    <row r="79" spans="1:24" s="729" customFormat="1" ht="22.5" customHeight="1" x14ac:dyDescent="0.2">
      <c r="A79" s="962"/>
      <c r="B79" s="963" t="s">
        <v>448</v>
      </c>
      <c r="C79" s="967">
        <v>768347</v>
      </c>
      <c r="D79" s="967">
        <v>139646</v>
      </c>
      <c r="E79" s="967">
        <v>527536</v>
      </c>
      <c r="F79" s="967">
        <v>99410</v>
      </c>
      <c r="G79" s="967">
        <v>342855</v>
      </c>
      <c r="H79" s="966">
        <v>26309</v>
      </c>
    </row>
    <row r="80" spans="1:24" s="728" customFormat="1" ht="22.5" customHeight="1" x14ac:dyDescent="0.2">
      <c r="A80" s="743"/>
      <c r="B80" s="744" t="s">
        <v>231</v>
      </c>
      <c r="C80" s="771">
        <v>3073862</v>
      </c>
      <c r="D80" s="771">
        <v>591608</v>
      </c>
      <c r="E80" s="771">
        <v>2095824</v>
      </c>
      <c r="F80" s="771">
        <v>393521</v>
      </c>
      <c r="G80" s="771">
        <v>1409139</v>
      </c>
      <c r="H80" s="770">
        <v>87619</v>
      </c>
    </row>
    <row r="81" spans="1:24" ht="22.5" customHeight="1" x14ac:dyDescent="0.2">
      <c r="A81" s="191"/>
      <c r="B81" s="190" t="s">
        <v>214</v>
      </c>
      <c r="C81" s="142">
        <v>1915277.5</v>
      </c>
      <c r="D81" s="142">
        <v>379145</v>
      </c>
      <c r="E81" s="142">
        <v>1246545</v>
      </c>
      <c r="F81" s="142">
        <v>281395.5</v>
      </c>
      <c r="G81" s="142">
        <v>903008.5</v>
      </c>
      <c r="H81" s="143">
        <v>67784.5</v>
      </c>
    </row>
    <row r="82" spans="1:24" ht="22.5" customHeight="1" thickBot="1" x14ac:dyDescent="0.25">
      <c r="A82" s="149"/>
      <c r="B82" s="187" t="s">
        <v>412</v>
      </c>
      <c r="C82" s="144">
        <v>914224.5</v>
      </c>
      <c r="D82" s="144">
        <v>194139</v>
      </c>
      <c r="E82" s="144">
        <v>512396.5</v>
      </c>
      <c r="F82" s="144">
        <v>129344</v>
      </c>
      <c r="G82" s="144">
        <v>453545</v>
      </c>
      <c r="H82" s="145">
        <v>33271</v>
      </c>
    </row>
    <row r="85" spans="1:24" ht="13.5" thickBot="1" x14ac:dyDescent="0.25">
      <c r="A85" s="165" t="s">
        <v>223</v>
      </c>
      <c r="B85" s="165"/>
      <c r="C85" s="165"/>
      <c r="D85" s="165"/>
      <c r="E85" s="165"/>
      <c r="F85" s="165"/>
      <c r="G85" s="165"/>
      <c r="H85" s="165"/>
      <c r="I85" s="165"/>
    </row>
    <row r="86" spans="1:24" ht="84.75" thickBot="1" x14ac:dyDescent="0.25">
      <c r="A86" s="126" t="s">
        <v>2</v>
      </c>
      <c r="B86" s="166" t="s">
        <v>3</v>
      </c>
      <c r="C86" s="167" t="s">
        <v>191</v>
      </c>
      <c r="D86" s="168" t="s">
        <v>185</v>
      </c>
      <c r="E86" s="169" t="s">
        <v>186</v>
      </c>
      <c r="F86" s="170" t="s">
        <v>187</v>
      </c>
      <c r="G86" s="168" t="s">
        <v>192</v>
      </c>
      <c r="H86" s="171" t="s">
        <v>99</v>
      </c>
    </row>
    <row r="87" spans="1:24" x14ac:dyDescent="0.2">
      <c r="A87" s="132">
        <v>1</v>
      </c>
      <c r="B87" s="33" t="s">
        <v>15</v>
      </c>
      <c r="C87" s="1371">
        <v>34809</v>
      </c>
      <c r="D87" s="732">
        <v>4609</v>
      </c>
      <c r="E87" s="732">
        <v>0</v>
      </c>
      <c r="F87" s="1374">
        <v>30200</v>
      </c>
      <c r="G87" s="1371">
        <v>1435</v>
      </c>
      <c r="H87" s="733">
        <v>0</v>
      </c>
    </row>
    <row r="88" spans="1:24" ht="12.75" x14ac:dyDescent="0.2">
      <c r="A88" s="133">
        <v>2</v>
      </c>
      <c r="B88" s="27" t="s">
        <v>16</v>
      </c>
      <c r="C88" s="1372">
        <v>1647</v>
      </c>
      <c r="D88" s="731">
        <v>1647</v>
      </c>
      <c r="E88" s="731">
        <v>0</v>
      </c>
      <c r="F88" s="1375">
        <v>0</v>
      </c>
      <c r="G88" s="1372">
        <v>4006</v>
      </c>
      <c r="H88" s="734">
        <v>0</v>
      </c>
      <c r="J88" s="983"/>
      <c r="K88" s="982"/>
      <c r="L88" s="983"/>
      <c r="M88" s="983"/>
      <c r="N88" s="983"/>
      <c r="O88" s="982"/>
      <c r="P88" s="983"/>
      <c r="Q88" s="982"/>
      <c r="R88" s="982"/>
      <c r="S88" s="983"/>
      <c r="T88" s="983"/>
      <c r="U88" s="983"/>
      <c r="V88" s="983"/>
      <c r="W88" s="983"/>
      <c r="X88" s="983"/>
    </row>
    <row r="89" spans="1:24" ht="12.75" x14ac:dyDescent="0.2">
      <c r="A89" s="133">
        <v>3</v>
      </c>
      <c r="B89" s="27" t="s">
        <v>17</v>
      </c>
      <c r="C89" s="1372">
        <v>6335</v>
      </c>
      <c r="D89" s="731">
        <v>6335</v>
      </c>
      <c r="E89" s="731">
        <v>0</v>
      </c>
      <c r="F89" s="1375">
        <v>0</v>
      </c>
      <c r="G89" s="1372">
        <v>6238</v>
      </c>
      <c r="H89" s="734">
        <v>0</v>
      </c>
      <c r="J89" s="983"/>
      <c r="K89" s="982"/>
      <c r="L89" s="983"/>
      <c r="M89" s="983"/>
      <c r="N89" s="983"/>
      <c r="O89" s="982"/>
      <c r="P89" s="983"/>
      <c r="Q89" s="982"/>
      <c r="R89" s="982"/>
      <c r="S89" s="983"/>
      <c r="T89" s="983"/>
      <c r="U89" s="983"/>
      <c r="V89" s="983"/>
      <c r="W89" s="983"/>
      <c r="X89" s="983"/>
    </row>
    <row r="90" spans="1:24" ht="12.75" x14ac:dyDescent="0.2">
      <c r="A90" s="133">
        <v>4</v>
      </c>
      <c r="B90" s="27" t="s">
        <v>18</v>
      </c>
      <c r="C90" s="1372">
        <v>89568</v>
      </c>
      <c r="D90" s="731">
        <v>4654</v>
      </c>
      <c r="E90" s="731">
        <v>0</v>
      </c>
      <c r="F90" s="1375">
        <v>48703</v>
      </c>
      <c r="G90" s="1372">
        <v>881</v>
      </c>
      <c r="H90" s="734">
        <v>0</v>
      </c>
      <c r="J90" s="983"/>
      <c r="K90" s="982"/>
      <c r="L90" s="983"/>
      <c r="M90" s="983"/>
      <c r="N90" s="983"/>
      <c r="O90" s="982"/>
      <c r="P90" s="983"/>
      <c r="Q90" s="982"/>
      <c r="R90" s="982"/>
      <c r="S90" s="983"/>
      <c r="T90" s="983"/>
      <c r="U90" s="983"/>
      <c r="V90" s="983"/>
      <c r="W90" s="983"/>
      <c r="X90" s="983"/>
    </row>
    <row r="91" spans="1:24" ht="12.75" x14ac:dyDescent="0.2">
      <c r="A91" s="133">
        <v>5</v>
      </c>
      <c r="B91" s="27" t="s">
        <v>19</v>
      </c>
      <c r="C91" s="1372">
        <v>86453</v>
      </c>
      <c r="D91" s="731">
        <v>24758</v>
      </c>
      <c r="E91" s="731">
        <v>0</v>
      </c>
      <c r="F91" s="1375">
        <v>61695</v>
      </c>
      <c r="G91" s="1372">
        <v>20432</v>
      </c>
      <c r="H91" s="734">
        <v>0</v>
      </c>
      <c r="J91" s="983"/>
      <c r="K91" s="982"/>
      <c r="L91" s="983"/>
      <c r="M91" s="983"/>
      <c r="N91" s="983"/>
      <c r="O91" s="982"/>
      <c r="P91" s="983"/>
      <c r="Q91" s="982"/>
      <c r="R91" s="982"/>
      <c r="S91" s="983"/>
      <c r="T91" s="983"/>
      <c r="U91" s="983"/>
      <c r="V91" s="983"/>
      <c r="W91" s="983"/>
      <c r="X91" s="983"/>
    </row>
    <row r="92" spans="1:24" ht="12.75" x14ac:dyDescent="0.2">
      <c r="A92" s="134">
        <v>6</v>
      </c>
      <c r="B92" s="33" t="s">
        <v>20</v>
      </c>
      <c r="C92" s="1372">
        <v>64966</v>
      </c>
      <c r="D92" s="731">
        <v>14753</v>
      </c>
      <c r="E92" s="731">
        <v>0</v>
      </c>
      <c r="F92" s="1375">
        <v>50213</v>
      </c>
      <c r="G92" s="1372">
        <v>10891</v>
      </c>
      <c r="H92" s="734">
        <v>0</v>
      </c>
      <c r="J92" s="983"/>
      <c r="K92" s="982"/>
      <c r="L92" s="983"/>
      <c r="M92" s="983"/>
      <c r="N92" s="983"/>
      <c r="O92" s="982"/>
      <c r="P92" s="983"/>
      <c r="Q92" s="982"/>
      <c r="R92" s="982"/>
      <c r="S92" s="983"/>
      <c r="T92" s="983"/>
      <c r="U92" s="983"/>
      <c r="V92" s="983"/>
      <c r="W92" s="983"/>
      <c r="X92" s="983"/>
    </row>
    <row r="93" spans="1:24" ht="12.75" x14ac:dyDescent="0.2">
      <c r="A93" s="134">
        <v>7</v>
      </c>
      <c r="B93" s="33" t="s">
        <v>21</v>
      </c>
      <c r="C93" s="1372">
        <v>76921</v>
      </c>
      <c r="D93" s="731">
        <v>17952</v>
      </c>
      <c r="E93" s="731">
        <v>0</v>
      </c>
      <c r="F93" s="1375">
        <v>58969</v>
      </c>
      <c r="G93" s="1372">
        <v>29289</v>
      </c>
      <c r="H93" s="734">
        <v>0</v>
      </c>
      <c r="J93" s="983"/>
      <c r="K93" s="982"/>
      <c r="L93" s="983"/>
      <c r="M93" s="983"/>
      <c r="N93" s="983"/>
      <c r="O93" s="982"/>
      <c r="P93" s="983"/>
      <c r="Q93" s="982"/>
      <c r="R93" s="982"/>
      <c r="S93" s="983"/>
      <c r="T93" s="983"/>
      <c r="U93" s="983"/>
      <c r="V93" s="983"/>
      <c r="W93" s="983"/>
      <c r="X93" s="983"/>
    </row>
    <row r="94" spans="1:24" x14ac:dyDescent="0.2">
      <c r="A94" s="133">
        <v>8</v>
      </c>
      <c r="B94" s="27" t="s">
        <v>22</v>
      </c>
      <c r="C94" s="1372">
        <v>30559</v>
      </c>
      <c r="D94" s="731">
        <v>6287</v>
      </c>
      <c r="E94" s="731">
        <v>0</v>
      </c>
      <c r="F94" s="1375">
        <v>24272</v>
      </c>
      <c r="G94" s="1372">
        <v>4479</v>
      </c>
      <c r="H94" s="734">
        <v>0</v>
      </c>
    </row>
    <row r="95" spans="1:24" x14ac:dyDescent="0.2">
      <c r="A95" s="133">
        <v>9</v>
      </c>
      <c r="B95" s="27" t="s">
        <v>23</v>
      </c>
      <c r="C95" s="1372">
        <v>17596</v>
      </c>
      <c r="D95" s="731">
        <v>4975</v>
      </c>
      <c r="E95" s="731">
        <v>5029</v>
      </c>
      <c r="F95" s="1375">
        <v>7592</v>
      </c>
      <c r="G95" s="1372">
        <v>1729</v>
      </c>
      <c r="H95" s="734">
        <v>0</v>
      </c>
    </row>
    <row r="96" spans="1:24" x14ac:dyDescent="0.2">
      <c r="A96" s="133">
        <v>10</v>
      </c>
      <c r="B96" s="27" t="s">
        <v>24</v>
      </c>
      <c r="C96" s="1372">
        <v>6296</v>
      </c>
      <c r="D96" s="731">
        <v>6296</v>
      </c>
      <c r="E96" s="731">
        <v>0</v>
      </c>
      <c r="F96" s="1375">
        <v>0</v>
      </c>
      <c r="G96" s="1372">
        <v>3232</v>
      </c>
      <c r="H96" s="734">
        <v>0</v>
      </c>
    </row>
    <row r="97" spans="1:8" x14ac:dyDescent="0.2">
      <c r="A97" s="134">
        <v>11</v>
      </c>
      <c r="B97" s="33" t="s">
        <v>25</v>
      </c>
      <c r="C97" s="1372">
        <v>14122</v>
      </c>
      <c r="D97" s="731">
        <v>5914</v>
      </c>
      <c r="E97" s="731">
        <v>0</v>
      </c>
      <c r="F97" s="1375">
        <v>4153.43</v>
      </c>
      <c r="G97" s="1372">
        <v>4055</v>
      </c>
      <c r="H97" s="734">
        <v>0</v>
      </c>
    </row>
    <row r="98" spans="1:8" x14ac:dyDescent="0.2">
      <c r="A98" s="133">
        <v>12</v>
      </c>
      <c r="B98" s="27" t="s">
        <v>26</v>
      </c>
      <c r="C98" s="1372">
        <v>13186</v>
      </c>
      <c r="D98" s="731">
        <v>13186</v>
      </c>
      <c r="E98" s="731">
        <v>0</v>
      </c>
      <c r="F98" s="1375">
        <v>0</v>
      </c>
      <c r="G98" s="1372">
        <v>29807</v>
      </c>
      <c r="H98" s="734">
        <v>0</v>
      </c>
    </row>
    <row r="99" spans="1:8" x14ac:dyDescent="0.2">
      <c r="A99" s="133">
        <v>13</v>
      </c>
      <c r="B99" s="27" t="s">
        <v>27</v>
      </c>
      <c r="C99" s="1372">
        <v>45152</v>
      </c>
      <c r="D99" s="731">
        <v>17274</v>
      </c>
      <c r="E99" s="731">
        <v>406</v>
      </c>
      <c r="F99" s="1375">
        <v>27472</v>
      </c>
      <c r="G99" s="1372">
        <v>18552</v>
      </c>
      <c r="H99" s="734">
        <v>0</v>
      </c>
    </row>
    <row r="100" spans="1:8" x14ac:dyDescent="0.2">
      <c r="A100" s="133">
        <v>14</v>
      </c>
      <c r="B100" s="27" t="s">
        <v>28</v>
      </c>
      <c r="C100" s="1372">
        <v>36733</v>
      </c>
      <c r="D100" s="731">
        <v>17404</v>
      </c>
      <c r="E100" s="731">
        <v>0</v>
      </c>
      <c r="F100" s="1375">
        <v>19329</v>
      </c>
      <c r="G100" s="1372">
        <v>15231</v>
      </c>
      <c r="H100" s="734">
        <v>0</v>
      </c>
    </row>
    <row r="101" spans="1:8" ht="15.75" customHeight="1" thickBot="1" x14ac:dyDescent="0.25">
      <c r="A101" s="141">
        <v>15</v>
      </c>
      <c r="B101" s="35" t="s">
        <v>29</v>
      </c>
      <c r="C101" s="1373">
        <v>36013</v>
      </c>
      <c r="D101" s="954">
        <v>5868</v>
      </c>
      <c r="E101" s="954">
        <v>0</v>
      </c>
      <c r="F101" s="1376">
        <v>30145</v>
      </c>
      <c r="G101" s="1373">
        <v>4318</v>
      </c>
      <c r="H101" s="955">
        <v>0</v>
      </c>
    </row>
    <row r="102" spans="1:8" x14ac:dyDescent="0.2">
      <c r="A102" s="199"/>
      <c r="B102" s="739" t="s">
        <v>502</v>
      </c>
      <c r="C102" s="200">
        <f t="shared" ref="C102:H102" si="17">SUM(C87:C101)</f>
        <v>560356</v>
      </c>
      <c r="D102" s="200">
        <f t="shared" si="17"/>
        <v>151912</v>
      </c>
      <c r="E102" s="200">
        <f t="shared" si="17"/>
        <v>5435</v>
      </c>
      <c r="F102" s="200">
        <f t="shared" si="17"/>
        <v>362743.43</v>
      </c>
      <c r="G102" s="200">
        <f t="shared" si="17"/>
        <v>154575</v>
      </c>
      <c r="H102" s="201">
        <f t="shared" si="17"/>
        <v>0</v>
      </c>
    </row>
    <row r="103" spans="1:8" s="976" customFormat="1" x14ac:dyDescent="0.2">
      <c r="A103" s="987"/>
      <c r="B103" s="963" t="s">
        <v>478</v>
      </c>
      <c r="C103" s="967">
        <v>357411</v>
      </c>
      <c r="D103" s="967">
        <v>102517</v>
      </c>
      <c r="E103" s="967">
        <v>41969</v>
      </c>
      <c r="F103" s="967">
        <v>218080</v>
      </c>
      <c r="G103" s="967">
        <v>97761</v>
      </c>
      <c r="H103" s="966">
        <v>0</v>
      </c>
    </row>
    <row r="104" spans="1:8" s="927" customFormat="1" x14ac:dyDescent="0.2">
      <c r="A104" s="962"/>
      <c r="B104" s="963" t="s">
        <v>448</v>
      </c>
      <c r="C104" s="967">
        <v>97898</v>
      </c>
      <c r="D104" s="967">
        <v>39852</v>
      </c>
      <c r="E104" s="967">
        <v>11945</v>
      </c>
      <c r="F104" s="967">
        <v>85536</v>
      </c>
      <c r="G104" s="967">
        <v>34567</v>
      </c>
      <c r="H104" s="966">
        <v>1</v>
      </c>
    </row>
    <row r="105" spans="1:8" s="728" customFormat="1" x14ac:dyDescent="0.2">
      <c r="A105" s="743"/>
      <c r="B105" s="744" t="s">
        <v>231</v>
      </c>
      <c r="C105" s="771">
        <v>454113</v>
      </c>
      <c r="D105" s="771">
        <v>154717</v>
      </c>
      <c r="E105" s="771">
        <v>28567</v>
      </c>
      <c r="F105" s="771">
        <v>294677</v>
      </c>
      <c r="G105" s="771">
        <v>114241</v>
      </c>
      <c r="H105" s="770">
        <v>0</v>
      </c>
    </row>
    <row r="106" spans="1:8" x14ac:dyDescent="0.2">
      <c r="A106" s="191"/>
      <c r="B106" s="190" t="s">
        <v>214</v>
      </c>
      <c r="C106" s="142">
        <v>305586</v>
      </c>
      <c r="D106" s="142">
        <v>105101</v>
      </c>
      <c r="E106" s="142">
        <v>21070</v>
      </c>
      <c r="F106" s="142">
        <v>192167.5</v>
      </c>
      <c r="G106" s="142">
        <v>71077</v>
      </c>
      <c r="H106" s="143">
        <v>0</v>
      </c>
    </row>
    <row r="107" spans="1:8" ht="12.75" thickBot="1" x14ac:dyDescent="0.25">
      <c r="A107" s="149"/>
      <c r="B107" s="187" t="s">
        <v>215</v>
      </c>
      <c r="C107" s="144">
        <v>90472.5</v>
      </c>
      <c r="D107" s="144">
        <v>53741.5</v>
      </c>
      <c r="E107" s="144">
        <v>2634</v>
      </c>
      <c r="F107" s="144">
        <v>89390</v>
      </c>
      <c r="G107" s="144">
        <v>33575.5</v>
      </c>
      <c r="H107" s="145">
        <v>0</v>
      </c>
    </row>
  </sheetData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/>
  <dimension ref="A1:AD130"/>
  <sheetViews>
    <sheetView showGridLines="0" workbookViewId="0">
      <selection activeCell="S27" sqref="S27"/>
    </sheetView>
  </sheetViews>
  <sheetFormatPr baseColWidth="10" defaultRowHeight="12" x14ac:dyDescent="0.2"/>
  <cols>
    <col min="1" max="1" width="6.140625" style="1179" bestFit="1" customWidth="1"/>
    <col min="2" max="2" width="20.5703125" style="105" customWidth="1"/>
    <col min="3" max="3" width="8.5703125" style="105" customWidth="1"/>
    <col min="4" max="4" width="9.5703125" style="105" customWidth="1"/>
    <col min="5" max="5" width="9" style="105" customWidth="1"/>
    <col min="6" max="6" width="7.7109375" style="105" customWidth="1"/>
    <col min="7" max="8" width="11.42578125" style="105" customWidth="1"/>
    <col min="9" max="9" width="8.5703125" style="105" customWidth="1"/>
    <col min="10" max="10" width="8.28515625" style="105" customWidth="1"/>
    <col min="11" max="11" width="8.85546875" style="105" customWidth="1"/>
    <col min="12" max="12" width="8.28515625" style="105" customWidth="1"/>
    <col min="13" max="13" width="8" style="105" customWidth="1"/>
    <col min="14" max="14" width="8.42578125" style="105" customWidth="1"/>
    <col min="15" max="15" width="3.7109375" style="105" customWidth="1"/>
    <col min="16" max="16" width="5.5703125" style="105" customWidth="1"/>
    <col min="17" max="17" width="11.42578125" style="105" customWidth="1"/>
    <col min="18" max="16384" width="11.42578125" style="105"/>
  </cols>
  <sheetData>
    <row r="1" spans="1:18" x14ac:dyDescent="0.2">
      <c r="A1" s="1244" t="s">
        <v>0</v>
      </c>
    </row>
    <row r="2" spans="1:18" x14ac:dyDescent="0.2">
      <c r="A2" s="1244"/>
    </row>
    <row r="3" spans="1:18" x14ac:dyDescent="0.2">
      <c r="A3" s="1244" t="str">
        <f>A6</f>
        <v>Tabell 3-6 - A -  Andel brukere av hjemmetjenester pr. 31.12. av antall innbyggere i samme aldersgruppe.   *)</v>
      </c>
    </row>
    <row r="4" spans="1:18" x14ac:dyDescent="0.2">
      <c r="A4" s="1244"/>
    </row>
    <row r="5" spans="1:18" x14ac:dyDescent="0.2">
      <c r="A5" s="1584"/>
    </row>
    <row r="6" spans="1:18" s="107" customFormat="1" ht="30" customHeight="1" thickBot="1" x14ac:dyDescent="0.25">
      <c r="A6" s="1159" t="s">
        <v>513</v>
      </c>
      <c r="O6" s="105"/>
      <c r="P6" s="1585"/>
      <c r="Q6" s="1585"/>
      <c r="R6" s="1585"/>
    </row>
    <row r="7" spans="1:18" s="1112" customFormat="1" ht="26.25" customHeight="1" thickBot="1" x14ac:dyDescent="0.25">
      <c r="A7" s="1102"/>
      <c r="B7" s="1103"/>
      <c r="C7" s="1631" t="s">
        <v>100</v>
      </c>
      <c r="D7" s="1631"/>
      <c r="E7" s="1631"/>
      <c r="F7" s="1631"/>
      <c r="G7" s="1631"/>
      <c r="H7" s="1631"/>
      <c r="I7" s="1631" t="s">
        <v>101</v>
      </c>
      <c r="J7" s="1631"/>
      <c r="K7" s="1631"/>
      <c r="L7" s="1631"/>
      <c r="M7" s="1631"/>
      <c r="N7" s="1631"/>
      <c r="O7" s="105"/>
      <c r="P7" s="1586"/>
    </row>
    <row r="8" spans="1:18" s="1112" customFormat="1" ht="54" customHeight="1" thickBot="1" x14ac:dyDescent="0.25">
      <c r="A8" s="1104" t="s">
        <v>2</v>
      </c>
      <c r="B8" s="1105" t="s">
        <v>3</v>
      </c>
      <c r="C8" s="1109" t="s">
        <v>102</v>
      </c>
      <c r="D8" s="1110" t="s">
        <v>103</v>
      </c>
      <c r="E8" s="1108" t="s">
        <v>104</v>
      </c>
      <c r="F8" s="1108" t="s">
        <v>105</v>
      </c>
      <c r="G8" s="1106" t="s">
        <v>106</v>
      </c>
      <c r="H8" s="1108" t="s">
        <v>107</v>
      </c>
      <c r="I8" s="1107" t="s">
        <v>168</v>
      </c>
      <c r="J8" s="1110" t="s">
        <v>169</v>
      </c>
      <c r="K8" s="1110" t="s">
        <v>170</v>
      </c>
      <c r="L8" s="1108" t="s">
        <v>172</v>
      </c>
      <c r="M8" s="1108" t="s">
        <v>173</v>
      </c>
      <c r="N8" s="1108" t="s">
        <v>174</v>
      </c>
      <c r="O8" s="105"/>
    </row>
    <row r="9" spans="1:18" ht="12.95" customHeight="1" x14ac:dyDescent="0.2">
      <c r="A9" s="1114">
        <v>1</v>
      </c>
      <c r="B9" s="1115" t="s">
        <v>15</v>
      </c>
      <c r="C9" s="1276">
        <f>kriteriebefolkning!C5+kriteriebefolkning!D5+kriteriebefolkning!E5+kriteriebefolkning!F5+kriteriebefolkning!G5+kriteriebefolkning!H5+kriteriebefolkning!I5+kriteriebefolkning!J5+kriteriebefolkning!K5+kriteriebefolkning!L5+kriteriebefolkning!M5</f>
        <v>47198</v>
      </c>
      <c r="D9" s="1277">
        <f>kriteriebefolkning!N5+kriteriebefolkning!O5</f>
        <v>1971</v>
      </c>
      <c r="E9" s="1277">
        <f>kriteriebefolkning!P5+kriteriebefolkning!Q5</f>
        <v>508</v>
      </c>
      <c r="F9" s="1277">
        <f>kriteriebefolkning!R5</f>
        <v>183</v>
      </c>
      <c r="G9" s="1277">
        <f t="shared" ref="G9:G23" si="0">SUM(E9:F9)</f>
        <v>691</v>
      </c>
      <c r="H9" s="1278">
        <f t="shared" ref="H9:H23" si="1">SUM(D9:F9)</f>
        <v>2662</v>
      </c>
      <c r="I9" s="1587">
        <f>('Tab_3_5_-_hjemmetjenester'!AA10+'Tab_3_5_-_hjemmetjenester'!AB10)/'Tab_3_6_-_andel_mottakere_hj_tj'!C9</f>
        <v>1.0000423746768931E-2</v>
      </c>
      <c r="J9" s="1588">
        <f>'Tab_3_5_-_hjemmetjenester'!AC10/'Tab_3_6_-_andel_mottakere_hj_tj'!D9</f>
        <v>8.9802130898021304E-2</v>
      </c>
      <c r="K9" s="1588">
        <f>('Tab_3_5_-_hjemmetjenester'!AD10+'Tab_3_5_-_hjemmetjenester'!AE10)/E9</f>
        <v>0.33267716535433073</v>
      </c>
      <c r="L9" s="1588">
        <f>'Tab_3_5_-_hjemmetjenester'!AF10/'Tab_3_6_-_andel_mottakere_hj_tj'!F9</f>
        <v>0.44808743169398907</v>
      </c>
      <c r="M9" s="1588">
        <f>('Tab_3_5_-_hjemmetjenester'!AD10+'Tab_3_5_-_hjemmetjenester'!AE10+'Tab_3_5_-_hjemmetjenester'!AF10)/G9</f>
        <v>0.36324167872648333</v>
      </c>
      <c r="N9" s="1589">
        <f>('Tab_3_5_-_hjemmetjenester'!AC10+'Tab_3_5_-_hjemmetjenester'!AD10+'Tab_3_5_-_hjemmetjenester'!AE10+'Tab_3_5_-_hjemmetjenester'!AF10)/H9</f>
        <v>0.16078136739293764</v>
      </c>
      <c r="P9" s="1582"/>
    </row>
    <row r="10" spans="1:18" ht="12.95" customHeight="1" x14ac:dyDescent="0.2">
      <c r="A10" s="1120">
        <v>2</v>
      </c>
      <c r="B10" s="1121" t="s">
        <v>16</v>
      </c>
      <c r="C10" s="1279">
        <f>kriteriebefolkning!C6+kriteriebefolkning!D6+kriteriebefolkning!E6+kriteriebefolkning!F6+kriteriebefolkning!G6+kriteriebefolkning!H6+kriteriebefolkning!I6+kriteriebefolkning!J6+kriteriebefolkning!K6+kriteriebefolkning!L6+kriteriebefolkning!M6</f>
        <v>51890</v>
      </c>
      <c r="D10" s="1233">
        <f>kriteriebefolkning!N6+kriteriebefolkning!O6</f>
        <v>1896</v>
      </c>
      <c r="E10" s="1233">
        <f>kriteriebefolkning!P6+kriteriebefolkning!Q6</f>
        <v>538</v>
      </c>
      <c r="F10" s="1233">
        <f>kriteriebefolkning!R6</f>
        <v>231</v>
      </c>
      <c r="G10" s="1233">
        <f t="shared" si="0"/>
        <v>769</v>
      </c>
      <c r="H10" s="1280">
        <f t="shared" si="1"/>
        <v>2665</v>
      </c>
      <c r="I10" s="1590">
        <f>('Tab_3_5_-_hjemmetjenester'!AA11+'Tab_3_5_-_hjemmetjenester'!AB11)/'Tab_3_6_-_andel_mottakere_hj_tj'!C10</f>
        <v>1.092696087878204E-2</v>
      </c>
      <c r="J10" s="1591">
        <f>'Tab_3_5_-_hjemmetjenester'!AC11/'Tab_3_6_-_andel_mottakere_hj_tj'!D10</f>
        <v>9.2827004219409287E-2</v>
      </c>
      <c r="K10" s="1591">
        <f>('Tab_3_5_-_hjemmetjenester'!AD11+'Tab_3_5_-_hjemmetjenester'!AE11)/E10</f>
        <v>0.32156133828996281</v>
      </c>
      <c r="L10" s="1591">
        <f>'Tab_3_5_-_hjemmetjenester'!AF11/'Tab_3_6_-_andel_mottakere_hj_tj'!F10</f>
        <v>0.41558441558441561</v>
      </c>
      <c r="M10" s="1591">
        <f>('Tab_3_5_-_hjemmetjenester'!AD11+'Tab_3_5_-_hjemmetjenester'!AE11+'Tab_3_5_-_hjemmetjenester'!AF11)/G10</f>
        <v>0.34980494148244473</v>
      </c>
      <c r="N10" s="1592">
        <f>('Tab_3_5_-_hjemmetjenester'!AC11+'Tab_3_5_-_hjemmetjenester'!AD11+'Tab_3_5_-_hjemmetjenester'!AE11+'Tab_3_5_-_hjemmetjenester'!AF11)/H10</f>
        <v>0.16697936210131331</v>
      </c>
      <c r="P10" s="1582"/>
    </row>
    <row r="11" spans="1:18" ht="12.95" customHeight="1" x14ac:dyDescent="0.2">
      <c r="A11" s="1120">
        <v>3</v>
      </c>
      <c r="B11" s="1121" t="s">
        <v>17</v>
      </c>
      <c r="C11" s="1279">
        <f>kriteriebefolkning!C7+kriteriebefolkning!D7+kriteriebefolkning!E7+kriteriebefolkning!F7+kriteriebefolkning!G7+kriteriebefolkning!H7+kriteriebefolkning!I7+kriteriebefolkning!J7+kriteriebefolkning!K7+kriteriebefolkning!L7+kriteriebefolkning!M7</f>
        <v>37385</v>
      </c>
      <c r="D11" s="1233">
        <f>kriteriebefolkning!N7+kriteriebefolkning!O7</f>
        <v>1804</v>
      </c>
      <c r="E11" s="1233">
        <f>kriteriebefolkning!P7+kriteriebefolkning!Q7</f>
        <v>506</v>
      </c>
      <c r="F11" s="1233">
        <f>kriteriebefolkning!R7</f>
        <v>222</v>
      </c>
      <c r="G11" s="1233">
        <f t="shared" si="0"/>
        <v>728</v>
      </c>
      <c r="H11" s="1280">
        <f t="shared" si="1"/>
        <v>2532</v>
      </c>
      <c r="I11" s="1590">
        <f>('Tab_3_5_-_hjemmetjenester'!AA12+'Tab_3_5_-_hjemmetjenester'!AB12)/'Tab_3_6_-_andel_mottakere_hj_tj'!C11</f>
        <v>1.2438143640497525E-2</v>
      </c>
      <c r="J11" s="1591">
        <f>'Tab_3_5_-_hjemmetjenester'!AC12/'Tab_3_6_-_andel_mottakere_hj_tj'!D11</f>
        <v>0.13636363636363635</v>
      </c>
      <c r="K11" s="1591">
        <f>('Tab_3_5_-_hjemmetjenester'!AD12+'Tab_3_5_-_hjemmetjenester'!AE12)/E11</f>
        <v>0.35375494071146246</v>
      </c>
      <c r="L11" s="1591">
        <f>'Tab_3_5_-_hjemmetjenester'!AF12/'Tab_3_6_-_andel_mottakere_hj_tj'!F11</f>
        <v>0.45945945945945948</v>
      </c>
      <c r="M11" s="1591">
        <f>('Tab_3_5_-_hjemmetjenester'!AD12+'Tab_3_5_-_hjemmetjenester'!AE12+'Tab_3_5_-_hjemmetjenester'!AF12)/G11</f>
        <v>0.38598901098901101</v>
      </c>
      <c r="N11" s="1592">
        <f>('Tab_3_5_-_hjemmetjenester'!AC12+'Tab_3_5_-_hjemmetjenester'!AD12+'Tab_3_5_-_hjemmetjenester'!AE12+'Tab_3_5_-_hjemmetjenester'!AF12)/H11</f>
        <v>0.20813586097946288</v>
      </c>
      <c r="P11" s="1582"/>
    </row>
    <row r="12" spans="1:18" ht="12.95" customHeight="1" x14ac:dyDescent="0.2">
      <c r="A12" s="1120">
        <v>4</v>
      </c>
      <c r="B12" s="1121" t="s">
        <v>18</v>
      </c>
      <c r="C12" s="1279">
        <f>kriteriebefolkning!C8+kriteriebefolkning!D8+kriteriebefolkning!E8+kriteriebefolkning!F8+kriteriebefolkning!G8+kriteriebefolkning!H8+kriteriebefolkning!I8+kriteriebefolkning!J8+kriteriebefolkning!K8+kriteriebefolkning!L8+kriteriebefolkning!M8</f>
        <v>34686</v>
      </c>
      <c r="D12" s="1233">
        <f>kriteriebefolkning!N8+kriteriebefolkning!O8</f>
        <v>1752</v>
      </c>
      <c r="E12" s="1233">
        <f>kriteriebefolkning!P8+kriteriebefolkning!Q8</f>
        <v>513</v>
      </c>
      <c r="F12" s="1233">
        <f>kriteriebefolkning!R8</f>
        <v>214</v>
      </c>
      <c r="G12" s="1233">
        <f t="shared" si="0"/>
        <v>727</v>
      </c>
      <c r="H12" s="1280">
        <f t="shared" si="1"/>
        <v>2479</v>
      </c>
      <c r="I12" s="1590">
        <f>('Tab_3_5_-_hjemmetjenester'!AA13+'Tab_3_5_-_hjemmetjenester'!AB13)/'Tab_3_6_-_andel_mottakere_hj_tj'!C12</f>
        <v>8.3895519806261899E-3</v>
      </c>
      <c r="J12" s="1591">
        <f>'Tab_3_5_-_hjemmetjenester'!AC13/'Tab_3_6_-_andel_mottakere_hj_tj'!D12</f>
        <v>6.6780821917808222E-2</v>
      </c>
      <c r="K12" s="1591">
        <f>('Tab_3_5_-_hjemmetjenester'!AD13+'Tab_3_5_-_hjemmetjenester'!AE13)/E12</f>
        <v>0.30214424951267055</v>
      </c>
      <c r="L12" s="1591">
        <f>'Tab_3_5_-_hjemmetjenester'!AF13/'Tab_3_6_-_andel_mottakere_hj_tj'!F12</f>
        <v>0.49065420560747663</v>
      </c>
      <c r="M12" s="1591">
        <f>('Tab_3_5_-_hjemmetjenester'!AD13+'Tab_3_5_-_hjemmetjenester'!AE13+'Tab_3_5_-_hjemmetjenester'!AF13)/G12</f>
        <v>0.35763411279229712</v>
      </c>
      <c r="N12" s="1592">
        <f>('Tab_3_5_-_hjemmetjenester'!AC13+'Tab_3_5_-_hjemmetjenester'!AD13+'Tab_3_5_-_hjemmetjenester'!AE13+'Tab_3_5_-_hjemmetjenester'!AF13)/H12</f>
        <v>0.15207745058491326</v>
      </c>
      <c r="P12" s="1582"/>
    </row>
    <row r="13" spans="1:18" ht="12.95" customHeight="1" x14ac:dyDescent="0.2">
      <c r="A13" s="1120">
        <v>5</v>
      </c>
      <c r="B13" s="1121" t="s">
        <v>19</v>
      </c>
      <c r="C13" s="1279">
        <f>kriteriebefolkning!C9+kriteriebefolkning!D9+kriteriebefolkning!E9+kriteriebefolkning!F9+kriteriebefolkning!G9+kriteriebefolkning!H9+kriteriebefolkning!I9+kriteriebefolkning!J9+kriteriebefolkning!K9+kriteriebefolkning!L9+kriteriebefolkning!M9</f>
        <v>49132</v>
      </c>
      <c r="D13" s="1233">
        <f>kriteriebefolkning!N9+kriteriebefolkning!O9</f>
        <v>4854</v>
      </c>
      <c r="E13" s="1233">
        <f>kriteriebefolkning!P9+kriteriebefolkning!Q9</f>
        <v>1476</v>
      </c>
      <c r="F13" s="1233">
        <f>kriteriebefolkning!R9</f>
        <v>544</v>
      </c>
      <c r="G13" s="1233">
        <f t="shared" si="0"/>
        <v>2020</v>
      </c>
      <c r="H13" s="1280">
        <f t="shared" si="1"/>
        <v>6874</v>
      </c>
      <c r="I13" s="1590">
        <f>('Tab_3_5_-_hjemmetjenester'!AA14+'Tab_3_5_-_hjemmetjenester'!AB14)/'Tab_3_6_-_andel_mottakere_hj_tj'!C13</f>
        <v>7.693560205161605E-3</v>
      </c>
      <c r="J13" s="1591">
        <f>'Tab_3_5_-_hjemmetjenester'!AC14/'Tab_3_6_-_andel_mottakere_hj_tj'!D13</f>
        <v>6.7367119901112479E-2</v>
      </c>
      <c r="K13" s="1591">
        <f>('Tab_3_5_-_hjemmetjenester'!AD14+'Tab_3_5_-_hjemmetjenester'!AE14)/E13</f>
        <v>0.30216802168021678</v>
      </c>
      <c r="L13" s="1591">
        <f>'Tab_3_5_-_hjemmetjenester'!AF14/'Tab_3_6_-_andel_mottakere_hj_tj'!F13</f>
        <v>0.40441176470588236</v>
      </c>
      <c r="M13" s="1591">
        <f>('Tab_3_5_-_hjemmetjenester'!AD14+'Tab_3_5_-_hjemmetjenester'!AE14+'Tab_3_5_-_hjemmetjenester'!AF14)/G13</f>
        <v>0.32970297029702972</v>
      </c>
      <c r="N13" s="1592">
        <f>('Tab_3_5_-_hjemmetjenester'!AC14+'Tab_3_5_-_hjemmetjenester'!AD14+'Tab_3_5_-_hjemmetjenester'!AE14+'Tab_3_5_-_hjemmetjenester'!AF14)/H13</f>
        <v>0.14445737561827174</v>
      </c>
      <c r="P13" s="1582"/>
    </row>
    <row r="14" spans="1:18" ht="18.75" customHeight="1" x14ac:dyDescent="0.2">
      <c r="A14" s="1126">
        <v>6</v>
      </c>
      <c r="B14" s="1127" t="s">
        <v>20</v>
      </c>
      <c r="C14" s="1279">
        <f>kriteriebefolkning!C10+kriteriebefolkning!D10+kriteriebefolkning!E10+kriteriebefolkning!F10+kriteriebefolkning!G10+kriteriebefolkning!H10+kriteriebefolkning!I10+kriteriebefolkning!J10+kriteriebefolkning!K10+kriteriebefolkning!L10+kriteriebefolkning!M10</f>
        <v>26866</v>
      </c>
      <c r="D14" s="1233">
        <f>kriteriebefolkning!N10+kriteriebefolkning!O10</f>
        <v>3673</v>
      </c>
      <c r="E14" s="1233">
        <f>kriteriebefolkning!P10+kriteriebefolkning!Q10</f>
        <v>1184</v>
      </c>
      <c r="F14" s="1233">
        <f>kriteriebefolkning!R10</f>
        <v>377</v>
      </c>
      <c r="G14" s="1233">
        <f t="shared" si="0"/>
        <v>1561</v>
      </c>
      <c r="H14" s="1280">
        <f t="shared" si="1"/>
        <v>5234</v>
      </c>
      <c r="I14" s="1590">
        <f>('Tab_3_5_-_hjemmetjenester'!AA15+'Tab_3_5_-_hjemmetjenester'!AB15)/'Tab_3_6_-_andel_mottakere_hj_tj'!C14</f>
        <v>8.7843370803245731E-3</v>
      </c>
      <c r="J14" s="1591">
        <f>'Tab_3_5_-_hjemmetjenester'!AC15/'Tab_3_6_-_andel_mottakere_hj_tj'!D14</f>
        <v>3.7299210454669204E-2</v>
      </c>
      <c r="K14" s="1591">
        <f>('Tab_3_5_-_hjemmetjenester'!AD15+'Tab_3_5_-_hjemmetjenester'!AE15)/E14</f>
        <v>0.22550675675675674</v>
      </c>
      <c r="L14" s="1591">
        <f>'Tab_3_5_-_hjemmetjenester'!AF15/'Tab_3_6_-_andel_mottakere_hj_tj'!F14</f>
        <v>0.32360742705570295</v>
      </c>
      <c r="M14" s="1591">
        <f>('Tab_3_5_-_hjemmetjenester'!AD15+'Tab_3_5_-_hjemmetjenester'!AE15+'Tab_3_5_-_hjemmetjenester'!AF15)/G14</f>
        <v>0.24919923126201154</v>
      </c>
      <c r="N14" s="1592">
        <f>('Tab_3_5_-_hjemmetjenester'!AC15+'Tab_3_5_-_hjemmetjenester'!AD15+'Tab_3_5_-_hjemmetjenester'!AE15+'Tab_3_5_-_hjemmetjenester'!AF15)/H14</f>
        <v>0.10049675200611387</v>
      </c>
      <c r="P14" s="1582"/>
    </row>
    <row r="15" spans="1:18" ht="12.95" customHeight="1" x14ac:dyDescent="0.2">
      <c r="A15" s="1126">
        <v>7</v>
      </c>
      <c r="B15" s="1127" t="s">
        <v>21</v>
      </c>
      <c r="C15" s="1279">
        <f>kriteriebefolkning!C11+kriteriebefolkning!D11+kriteriebefolkning!E11+kriteriebefolkning!F11+kriteriebefolkning!G11+kriteriebefolkning!H11+kriteriebefolkning!I11+kriteriebefolkning!J11+kriteriebefolkning!K11+kriteriebefolkning!L11+kriteriebefolkning!M11</f>
        <v>41183</v>
      </c>
      <c r="D15" s="1233">
        <f>kriteriebefolkning!N11+kriteriebefolkning!O11</f>
        <v>4704</v>
      </c>
      <c r="E15" s="1233">
        <f>kriteriebefolkning!P11+kriteriebefolkning!Q11</f>
        <v>1533</v>
      </c>
      <c r="F15" s="1233">
        <f>kriteriebefolkning!R11</f>
        <v>528</v>
      </c>
      <c r="G15" s="1233">
        <f t="shared" si="0"/>
        <v>2061</v>
      </c>
      <c r="H15" s="1280">
        <f t="shared" si="1"/>
        <v>6765</v>
      </c>
      <c r="I15" s="1590">
        <f>('Tab_3_5_-_hjemmetjenester'!AA16+'Tab_3_5_-_hjemmetjenester'!AB16)/'Tab_3_6_-_andel_mottakere_hj_tj'!C15</f>
        <v>8.0372969429133388E-3</v>
      </c>
      <c r="J15" s="1591">
        <f>'Tab_3_5_-_hjemmetjenester'!AC16/'Tab_3_6_-_andel_mottakere_hj_tj'!D15</f>
        <v>3.7840136054421769E-2</v>
      </c>
      <c r="K15" s="1591">
        <f>('Tab_3_5_-_hjemmetjenester'!AD16+'Tab_3_5_-_hjemmetjenester'!AE16)/E15</f>
        <v>0.23287671232876711</v>
      </c>
      <c r="L15" s="1591">
        <f>'Tab_3_5_-_hjemmetjenester'!AF16/'Tab_3_6_-_andel_mottakere_hj_tj'!F15</f>
        <v>0.41098484848484851</v>
      </c>
      <c r="M15" s="1591">
        <f>('Tab_3_5_-_hjemmetjenester'!AD16+'Tab_3_5_-_hjemmetjenester'!AE16+'Tab_3_5_-_hjemmetjenester'!AF16)/G15</f>
        <v>0.27850557981562346</v>
      </c>
      <c r="N15" s="1592">
        <f>('Tab_3_5_-_hjemmetjenester'!AC16+'Tab_3_5_-_hjemmetjenester'!AD16+'Tab_3_5_-_hjemmetjenester'!AE16+'Tab_3_5_-_hjemmetjenester'!AF16)/H15</f>
        <v>0.11116038433111604</v>
      </c>
      <c r="P15" s="1582"/>
    </row>
    <row r="16" spans="1:18" ht="12.95" customHeight="1" x14ac:dyDescent="0.2">
      <c r="A16" s="1120">
        <v>8</v>
      </c>
      <c r="B16" s="1121" t="s">
        <v>22</v>
      </c>
      <c r="C16" s="1279">
        <f>kriteriebefolkning!C12+kriteriebefolkning!D12+kriteriebefolkning!E12+kriteriebefolkning!F12+kriteriebefolkning!G12+kriteriebefolkning!H12+kriteriebefolkning!I12+kriteriebefolkning!J12+kriteriebefolkning!K12+kriteriebefolkning!L12+kriteriebefolkning!M12</f>
        <v>44380</v>
      </c>
      <c r="D16" s="1233">
        <f>kriteriebefolkning!N12+kriteriebefolkning!O12</f>
        <v>3868</v>
      </c>
      <c r="E16" s="1233">
        <f>kriteriebefolkning!P12+kriteriebefolkning!Q12</f>
        <v>1469</v>
      </c>
      <c r="F16" s="1233">
        <f>kriteriebefolkning!R12</f>
        <v>431</v>
      </c>
      <c r="G16" s="1233">
        <f t="shared" si="0"/>
        <v>1900</v>
      </c>
      <c r="H16" s="1280">
        <f t="shared" si="1"/>
        <v>5768</v>
      </c>
      <c r="I16" s="1590">
        <f>('Tab_3_5_-_hjemmetjenester'!AA17+'Tab_3_5_-_hjemmetjenester'!AB17)/'Tab_3_6_-_andel_mottakere_hj_tj'!C16</f>
        <v>9.1257323118521857E-3</v>
      </c>
      <c r="J16" s="1591">
        <f>'Tab_3_5_-_hjemmetjenester'!AC17/'Tab_3_6_-_andel_mottakere_hj_tj'!D16</f>
        <v>4.8603929679420892E-2</v>
      </c>
      <c r="K16" s="1591">
        <f>('Tab_3_5_-_hjemmetjenester'!AD17+'Tab_3_5_-_hjemmetjenester'!AE17)/E16</f>
        <v>0.23689584751531653</v>
      </c>
      <c r="L16" s="1591">
        <f>'Tab_3_5_-_hjemmetjenester'!AF17/'Tab_3_6_-_andel_mottakere_hj_tj'!F16</f>
        <v>0.47795823665893272</v>
      </c>
      <c r="M16" s="1591">
        <f>('Tab_3_5_-_hjemmetjenester'!AD17+'Tab_3_5_-_hjemmetjenester'!AE17+'Tab_3_5_-_hjemmetjenester'!AF17)/G16</f>
        <v>0.29157894736842105</v>
      </c>
      <c r="N16" s="1592">
        <f>('Tab_3_5_-_hjemmetjenester'!AC17+'Tab_3_5_-_hjemmetjenester'!AD17+'Tab_3_5_-_hjemmetjenester'!AE17+'Tab_3_5_-_hjemmetjenester'!AF17)/H16</f>
        <v>0.12864077669902912</v>
      </c>
      <c r="P16" s="1582"/>
    </row>
    <row r="17" spans="1:30" ht="12.95" customHeight="1" x14ac:dyDescent="0.2">
      <c r="A17" s="1120">
        <v>9</v>
      </c>
      <c r="B17" s="1121" t="s">
        <v>23</v>
      </c>
      <c r="C17" s="1279">
        <f>kriteriebefolkning!C13+kriteriebefolkning!D13+kriteriebefolkning!E13+kriteriebefolkning!F13+kriteriebefolkning!G13+kriteriebefolkning!H13+kriteriebefolkning!I13+kriteriebefolkning!J13+kriteriebefolkning!K13+kriteriebefolkning!L13+kriteriebefolkning!M13</f>
        <v>27300</v>
      </c>
      <c r="D17" s="1233">
        <f>kriteriebefolkning!N13+kriteriebefolkning!O13</f>
        <v>1955</v>
      </c>
      <c r="E17" s="1233">
        <f>kriteriebefolkning!P13+kriteriebefolkning!Q13</f>
        <v>940</v>
      </c>
      <c r="F17" s="1233">
        <f>kriteriebefolkning!R13</f>
        <v>278</v>
      </c>
      <c r="G17" s="1233">
        <f t="shared" si="0"/>
        <v>1218</v>
      </c>
      <c r="H17" s="1280">
        <f t="shared" si="1"/>
        <v>3173</v>
      </c>
      <c r="I17" s="1590">
        <f>('Tab_3_5_-_hjemmetjenester'!AA18+'Tab_3_5_-_hjemmetjenester'!AB18)/'Tab_3_6_-_andel_mottakere_hj_tj'!C17</f>
        <v>1.0256410256410256E-2</v>
      </c>
      <c r="J17" s="1591">
        <f>'Tab_3_5_-_hjemmetjenester'!AC18/'Tab_3_6_-_andel_mottakere_hj_tj'!D17</f>
        <v>7.9283887468030695E-2</v>
      </c>
      <c r="K17" s="1591">
        <f>('Tab_3_5_-_hjemmetjenester'!AD18+'Tab_3_5_-_hjemmetjenester'!AE18)/E17</f>
        <v>0.33617021276595743</v>
      </c>
      <c r="L17" s="1591">
        <f>'Tab_3_5_-_hjemmetjenester'!AF18/'Tab_3_6_-_andel_mottakere_hj_tj'!F17</f>
        <v>0.52877697841726623</v>
      </c>
      <c r="M17" s="1591">
        <f>('Tab_3_5_-_hjemmetjenester'!AD18+'Tab_3_5_-_hjemmetjenester'!AE18+'Tab_3_5_-_hjemmetjenester'!AF18)/G17</f>
        <v>0.38013136288998356</v>
      </c>
      <c r="N17" s="1592">
        <f>('Tab_3_5_-_hjemmetjenester'!AC18+'Tab_3_5_-_hjemmetjenester'!AD18+'Tab_3_5_-_hjemmetjenester'!AE18+'Tab_3_5_-_hjemmetjenester'!AF18)/H17</f>
        <v>0.1947683580208005</v>
      </c>
      <c r="P17" s="1582"/>
    </row>
    <row r="18" spans="1:30" ht="12.95" customHeight="1" x14ac:dyDescent="0.2">
      <c r="A18" s="1120">
        <v>10</v>
      </c>
      <c r="B18" s="1121" t="s">
        <v>24</v>
      </c>
      <c r="C18" s="1279">
        <f>kriteriebefolkning!C14+kriteriebefolkning!D14+kriteriebefolkning!E14+kriteriebefolkning!F14+kriteriebefolkning!G14+kriteriebefolkning!H14+kriteriebefolkning!I14+kriteriebefolkning!J14+kriteriebefolkning!K14+kriteriebefolkning!L14+kriteriebefolkning!M14</f>
        <v>23999</v>
      </c>
      <c r="D18" s="1233">
        <f>kriteriebefolkning!N14+kriteriebefolkning!O14</f>
        <v>2201</v>
      </c>
      <c r="E18" s="1233">
        <f>kriteriebefolkning!P14+kriteriebefolkning!Q14</f>
        <v>827</v>
      </c>
      <c r="F18" s="1233">
        <f>kriteriebefolkning!R14</f>
        <v>227</v>
      </c>
      <c r="G18" s="1233">
        <f t="shared" si="0"/>
        <v>1054</v>
      </c>
      <c r="H18" s="1280">
        <f t="shared" si="1"/>
        <v>3255</v>
      </c>
      <c r="I18" s="1590">
        <f>('Tab_3_5_-_hjemmetjenester'!AA19+'Tab_3_5_-_hjemmetjenester'!AB19)/'Tab_3_6_-_andel_mottakere_hj_tj'!C18</f>
        <v>1.5167298637443228E-2</v>
      </c>
      <c r="J18" s="1591">
        <f>'Tab_3_5_-_hjemmetjenester'!AC19/'Tab_3_6_-_andel_mottakere_hj_tj'!D18</f>
        <v>0.10177192185370286</v>
      </c>
      <c r="K18" s="1591">
        <f>('Tab_3_5_-_hjemmetjenester'!AD19+'Tab_3_5_-_hjemmetjenester'!AE19)/E18</f>
        <v>0.33736396614268438</v>
      </c>
      <c r="L18" s="1591">
        <f>'Tab_3_5_-_hjemmetjenester'!AF19/'Tab_3_6_-_andel_mottakere_hj_tj'!F18</f>
        <v>0.40969162995594716</v>
      </c>
      <c r="M18" s="1591">
        <f>('Tab_3_5_-_hjemmetjenester'!AD19+'Tab_3_5_-_hjemmetjenester'!AE19+'Tab_3_5_-_hjemmetjenester'!AF19)/G18</f>
        <v>0.35294117647058826</v>
      </c>
      <c r="N18" s="1592">
        <f>('Tab_3_5_-_hjemmetjenester'!AC19+'Tab_3_5_-_hjemmetjenester'!AD19+'Tab_3_5_-_hjemmetjenester'!AE19+'Tab_3_5_-_hjemmetjenester'!AF19)/H18</f>
        <v>0.18310291858678956</v>
      </c>
      <c r="P18" s="1582"/>
    </row>
    <row r="19" spans="1:30" ht="19.5" customHeight="1" x14ac:dyDescent="0.2">
      <c r="A19" s="1126">
        <v>11</v>
      </c>
      <c r="B19" s="1127" t="s">
        <v>25</v>
      </c>
      <c r="C19" s="1279">
        <f>kriteriebefolkning!C15+kriteriebefolkning!D15+kriteriebefolkning!E15+kriteriebefolkning!F15+kriteriebefolkning!G15+kriteriebefolkning!H15+kriteriebefolkning!I15+kriteriebefolkning!J15+kriteriebefolkning!K15+kriteriebefolkning!L15+kriteriebefolkning!M15</f>
        <v>27548</v>
      </c>
      <c r="D19" s="1233">
        <f>kriteriebefolkning!N15+kriteriebefolkning!O15</f>
        <v>3158</v>
      </c>
      <c r="E19" s="1233">
        <f>kriteriebefolkning!P15+kriteriebefolkning!Q15</f>
        <v>817</v>
      </c>
      <c r="F19" s="1233">
        <f>kriteriebefolkning!R15</f>
        <v>161</v>
      </c>
      <c r="G19" s="1233">
        <f t="shared" si="0"/>
        <v>978</v>
      </c>
      <c r="H19" s="1280">
        <f t="shared" si="1"/>
        <v>4136</v>
      </c>
      <c r="I19" s="1590">
        <f>('Tab_3_5_-_hjemmetjenester'!AA20+'Tab_3_5_-_hjemmetjenester'!AB20)/'Tab_3_6_-_andel_mottakere_hj_tj'!C19</f>
        <v>1.375780455931465E-2</v>
      </c>
      <c r="J19" s="1591">
        <f>'Tab_3_5_-_hjemmetjenester'!AC20/'Tab_3_6_-_andel_mottakere_hj_tj'!D19</f>
        <v>6.4914502849905006E-2</v>
      </c>
      <c r="K19" s="1591">
        <f>('Tab_3_5_-_hjemmetjenester'!AD20+'Tab_3_5_-_hjemmetjenester'!AE20)/E19</f>
        <v>0.27662178702570378</v>
      </c>
      <c r="L19" s="1591">
        <f>'Tab_3_5_-_hjemmetjenester'!AF20/'Tab_3_6_-_andel_mottakere_hj_tj'!F19</f>
        <v>0.46583850931677018</v>
      </c>
      <c r="M19" s="1591">
        <f>('Tab_3_5_-_hjemmetjenester'!AD20+'Tab_3_5_-_hjemmetjenester'!AE20+'Tab_3_5_-_hjemmetjenester'!AF20)/G19</f>
        <v>0.30777096114519426</v>
      </c>
      <c r="N19" s="1592">
        <f>('Tab_3_5_-_hjemmetjenester'!AC20+'Tab_3_5_-_hjemmetjenester'!AD20+'Tab_3_5_-_hjemmetjenester'!AE20+'Tab_3_5_-_hjemmetjenester'!AF20)/H19</f>
        <v>0.12234042553191489</v>
      </c>
      <c r="P19" s="1582"/>
    </row>
    <row r="20" spans="1:30" ht="12.95" customHeight="1" x14ac:dyDescent="0.2">
      <c r="A20" s="1120">
        <v>12</v>
      </c>
      <c r="B20" s="1121" t="s">
        <v>26</v>
      </c>
      <c r="C20" s="1279">
        <f>kriteriebefolkning!C16+kriteriebefolkning!D16+kriteriebefolkning!E16+kriteriebefolkning!F16+kriteriebefolkning!G16+kriteriebefolkning!H16+kriteriebefolkning!I16+kriteriebefolkning!J16+kriteriebefolkning!K16+kriteriebefolkning!L16+kriteriebefolkning!M16</f>
        <v>43140</v>
      </c>
      <c r="D20" s="1233">
        <f>kriteriebefolkning!N16+kriteriebefolkning!O16</f>
        <v>3982</v>
      </c>
      <c r="E20" s="1233">
        <f>kriteriebefolkning!P16+kriteriebefolkning!Q16</f>
        <v>1315</v>
      </c>
      <c r="F20" s="1233">
        <f>kriteriebefolkning!R16</f>
        <v>352</v>
      </c>
      <c r="G20" s="1233">
        <f t="shared" si="0"/>
        <v>1667</v>
      </c>
      <c r="H20" s="1280">
        <f t="shared" si="1"/>
        <v>5649</v>
      </c>
      <c r="I20" s="1590">
        <f>('Tab_3_5_-_hjemmetjenester'!AA21+'Tab_3_5_-_hjemmetjenester'!AB21)/'Tab_3_6_-_andel_mottakere_hj_tj'!C20</f>
        <v>1.3235975892443208E-2</v>
      </c>
      <c r="J20" s="1591">
        <f>'Tab_3_5_-_hjemmetjenester'!AC21/'Tab_3_6_-_andel_mottakere_hj_tj'!D20</f>
        <v>8.2370668006027117E-2</v>
      </c>
      <c r="K20" s="1591">
        <f>('Tab_3_5_-_hjemmetjenester'!AD21+'Tab_3_5_-_hjemmetjenester'!AE21)/E20</f>
        <v>0.3102661596958175</v>
      </c>
      <c r="L20" s="1591">
        <f>'Tab_3_5_-_hjemmetjenester'!AF21/'Tab_3_6_-_andel_mottakere_hj_tj'!F20</f>
        <v>0.44318181818181818</v>
      </c>
      <c r="M20" s="1591">
        <f>('Tab_3_5_-_hjemmetjenester'!AD21+'Tab_3_5_-_hjemmetjenester'!AE21+'Tab_3_5_-_hjemmetjenester'!AF21)/G20</f>
        <v>0.33833233353329334</v>
      </c>
      <c r="N20" s="1592">
        <f>('Tab_3_5_-_hjemmetjenester'!AC21+'Tab_3_5_-_hjemmetjenester'!AD21+'Tab_3_5_-_hjemmetjenester'!AE21+'Tab_3_5_-_hjemmetjenester'!AF21)/H20</f>
        <v>0.15790405381483449</v>
      </c>
      <c r="P20" s="1582"/>
    </row>
    <row r="21" spans="1:30" ht="12.95" customHeight="1" x14ac:dyDescent="0.2">
      <c r="A21" s="1120">
        <v>13</v>
      </c>
      <c r="B21" s="1121" t="s">
        <v>27</v>
      </c>
      <c r="C21" s="1279">
        <f>kriteriebefolkning!C17+kriteriebefolkning!D17+kriteriebefolkning!E17+kriteriebefolkning!F17+kriteriebefolkning!G17+kriteriebefolkning!H17+kriteriebefolkning!I17+kriteriebefolkning!J17+kriteriebefolkning!K17+kriteriebefolkning!L17+kriteriebefolkning!M17</f>
        <v>42242</v>
      </c>
      <c r="D21" s="1233">
        <f>kriteriebefolkning!N17+kriteriebefolkning!O17</f>
        <v>4009</v>
      </c>
      <c r="E21" s="1233">
        <f>kriteriebefolkning!P17+kriteriebefolkning!Q17</f>
        <v>2430</v>
      </c>
      <c r="F21" s="1233">
        <f>kriteriebefolkning!R17</f>
        <v>561</v>
      </c>
      <c r="G21" s="1233">
        <f t="shared" si="0"/>
        <v>2991</v>
      </c>
      <c r="H21" s="1280">
        <f t="shared" si="1"/>
        <v>7000</v>
      </c>
      <c r="I21" s="1590">
        <f>('Tab_3_5_-_hjemmetjenester'!AA22+'Tab_3_5_-_hjemmetjenester'!AB22)/'Tab_3_6_-_andel_mottakere_hj_tj'!C21</f>
        <v>9.5876142228114199E-3</v>
      </c>
      <c r="J21" s="1591">
        <f>'Tab_3_5_-_hjemmetjenester'!AC22/'Tab_3_6_-_andel_mottakere_hj_tj'!D21</f>
        <v>7.7076577700174606E-2</v>
      </c>
      <c r="K21" s="1591">
        <f>('Tab_3_5_-_hjemmetjenester'!AD22+'Tab_3_5_-_hjemmetjenester'!AE22)/E21</f>
        <v>0.29300411522633746</v>
      </c>
      <c r="L21" s="1591">
        <f>'Tab_3_5_-_hjemmetjenester'!AF22/'Tab_3_6_-_andel_mottakere_hj_tj'!F21</f>
        <v>0.50089126559714792</v>
      </c>
      <c r="M21" s="1591">
        <f>('Tab_3_5_-_hjemmetjenester'!AD22+'Tab_3_5_-_hjemmetjenester'!AE22+'Tab_3_5_-_hjemmetjenester'!AF22)/G21</f>
        <v>0.33199598796389168</v>
      </c>
      <c r="N21" s="1592">
        <f>('Tab_3_5_-_hjemmetjenester'!AC22+'Tab_3_5_-_hjemmetjenester'!AD22+'Tab_3_5_-_hjemmetjenester'!AE22+'Tab_3_5_-_hjemmetjenester'!AF22)/H21</f>
        <v>0.186</v>
      </c>
      <c r="P21" s="1582"/>
    </row>
    <row r="22" spans="1:30" ht="12.95" customHeight="1" x14ac:dyDescent="0.2">
      <c r="A22" s="1120">
        <v>14</v>
      </c>
      <c r="B22" s="1121" t="s">
        <v>28</v>
      </c>
      <c r="C22" s="1279">
        <f>kriteriebefolkning!C18+kriteriebefolkning!D18+kriteriebefolkning!E18+kriteriebefolkning!F18+kriteriebefolkning!G18+kriteriebefolkning!H18+kriteriebefolkning!I18+kriteriebefolkning!J18+kriteriebefolkning!K18+kriteriebefolkning!L18+kriteriebefolkning!M18</f>
        <v>42419</v>
      </c>
      <c r="D22" s="1233">
        <f>kriteriebefolkning!N18+kriteriebefolkning!O18</f>
        <v>4481</v>
      </c>
      <c r="E22" s="1233">
        <f>kriteriebefolkning!P18+kriteriebefolkning!Q18</f>
        <v>1965</v>
      </c>
      <c r="F22" s="1233">
        <f>kriteriebefolkning!R18</f>
        <v>641</v>
      </c>
      <c r="G22" s="1233">
        <f t="shared" si="0"/>
        <v>2606</v>
      </c>
      <c r="H22" s="1280">
        <f t="shared" si="1"/>
        <v>7087</v>
      </c>
      <c r="I22" s="1590">
        <f>('Tab_3_5_-_hjemmetjenester'!AA23+'Tab_3_5_-_hjemmetjenester'!AB23)/'Tab_3_6_-_andel_mottakere_hj_tj'!C22</f>
        <v>8.9582498408731937E-3</v>
      </c>
      <c r="J22" s="1591">
        <f>'Tab_3_5_-_hjemmetjenester'!AC23/'Tab_3_6_-_andel_mottakere_hj_tj'!D22</f>
        <v>6.4048203525998659E-2</v>
      </c>
      <c r="K22" s="1591">
        <f>('Tab_3_5_-_hjemmetjenester'!AD23+'Tab_3_5_-_hjemmetjenester'!AE23)/E22</f>
        <v>0.3063613231552163</v>
      </c>
      <c r="L22" s="1591">
        <f>'Tab_3_5_-_hjemmetjenester'!AF23/'Tab_3_6_-_andel_mottakere_hj_tj'!F22</f>
        <v>0.46333853354134164</v>
      </c>
      <c r="M22" s="1591">
        <f>('Tab_3_5_-_hjemmetjenester'!AD23+'Tab_3_5_-_hjemmetjenester'!AE23+'Tab_3_5_-_hjemmetjenester'!AF23)/G22</f>
        <v>0.3449731389102072</v>
      </c>
      <c r="N22" s="1592">
        <f>('Tab_3_5_-_hjemmetjenester'!AC23+'Tab_3_5_-_hjemmetjenester'!AD23+'Tab_3_5_-_hjemmetjenester'!AE23+'Tab_3_5_-_hjemmetjenester'!AF23)/H22</f>
        <v>0.16734866657259773</v>
      </c>
      <c r="P22" s="1582"/>
    </row>
    <row r="23" spans="1:30" ht="12.95" customHeight="1" thickBot="1" x14ac:dyDescent="0.25">
      <c r="A23" s="1128">
        <v>15</v>
      </c>
      <c r="B23" s="1129" t="s">
        <v>29</v>
      </c>
      <c r="C23" s="1281">
        <f>kriteriebefolkning!C19+kriteriebefolkning!D19+kriteriebefolkning!E19+kriteriebefolkning!F19+kriteriebefolkning!G19+kriteriebefolkning!H19+kriteriebefolkning!I19+kriteriebefolkning!J19+kriteriebefolkning!K19+kriteriebefolkning!L19+kriteriebefolkning!M19</f>
        <v>35150</v>
      </c>
      <c r="D23" s="1282">
        <f>kriteriebefolkning!N19+kriteriebefolkning!O19</f>
        <v>2195</v>
      </c>
      <c r="E23" s="1282">
        <f>kriteriebefolkning!P19+kriteriebefolkning!Q19</f>
        <v>506</v>
      </c>
      <c r="F23" s="1282">
        <f>kriteriebefolkning!R19</f>
        <v>105</v>
      </c>
      <c r="G23" s="1282">
        <f t="shared" si="0"/>
        <v>611</v>
      </c>
      <c r="H23" s="1283">
        <f t="shared" si="1"/>
        <v>2806</v>
      </c>
      <c r="I23" s="1593">
        <f>('Tab_3_5_-_hjemmetjenester'!AA24+'Tab_3_5_-_hjemmetjenester'!AB24)/'Tab_3_6_-_andel_mottakere_hj_tj'!C23</f>
        <v>1.220483641536273E-2</v>
      </c>
      <c r="J23" s="1594">
        <f>'Tab_3_5_-_hjemmetjenester'!AC24/'Tab_3_6_-_andel_mottakere_hj_tj'!D23</f>
        <v>5.9681093394077449E-2</v>
      </c>
      <c r="K23" s="1594">
        <f>('Tab_3_5_-_hjemmetjenester'!AD24+'Tab_3_5_-_hjemmetjenester'!AE24)/E23</f>
        <v>0.25098814229249011</v>
      </c>
      <c r="L23" s="1594">
        <f>'Tab_3_5_-_hjemmetjenester'!AF24/'Tab_3_6_-_andel_mottakere_hj_tj'!F23</f>
        <v>0.44761904761904764</v>
      </c>
      <c r="M23" s="1594">
        <f>('Tab_3_5_-_hjemmetjenester'!AD24+'Tab_3_5_-_hjemmetjenester'!AE24+'Tab_3_5_-_hjemmetjenester'!AF24)/G23</f>
        <v>0.28477905073649756</v>
      </c>
      <c r="N23" s="1595">
        <f>('Tab_3_5_-_hjemmetjenester'!AC24+'Tab_3_5_-_hjemmetjenester'!AD24+'Tab_3_5_-_hjemmetjenester'!AE24+'Tab_3_5_-_hjemmetjenester'!AF24)/H23</f>
        <v>0.10869565217391304</v>
      </c>
      <c r="P23" s="1582"/>
    </row>
    <row r="24" spans="1:30" s="1597" customFormat="1" ht="22.5" customHeight="1" x14ac:dyDescent="0.2">
      <c r="A24" s="1254"/>
      <c r="B24" s="1255" t="s">
        <v>481</v>
      </c>
      <c r="C24" s="1257">
        <f t="shared" ref="C24:H24" si="2">SUM(C9:C23)</f>
        <v>574518</v>
      </c>
      <c r="D24" s="1257">
        <f t="shared" si="2"/>
        <v>46503</v>
      </c>
      <c r="E24" s="1257">
        <f t="shared" si="2"/>
        <v>16527</v>
      </c>
      <c r="F24" s="1257">
        <f t="shared" si="2"/>
        <v>5055</v>
      </c>
      <c r="G24" s="1257">
        <f t="shared" si="2"/>
        <v>21582</v>
      </c>
      <c r="H24" s="1257">
        <f t="shared" si="2"/>
        <v>68085</v>
      </c>
      <c r="I24" s="1610">
        <f>('Tab_3_5_-_hjemmetjenester'!AA25+'Tab_3_5_-_hjemmetjenester'!AB25)/'Tab_3_6_-_andel_mottakere_hj_tj'!C24</f>
        <v>1.0361729310482874E-2</v>
      </c>
      <c r="J24" s="1610">
        <f>'Tab_3_5_-_hjemmetjenester'!AC25/'Tab_3_6_-_andel_mottakere_hj_tj'!D24</f>
        <v>6.8490204933015081E-2</v>
      </c>
      <c r="K24" s="1611">
        <f>('Tab_3_5_-_hjemmetjenester'!AD25+'Tab_3_5_-_hjemmetjenester'!AE25)/E24</f>
        <v>0.28825558177527683</v>
      </c>
      <c r="L24" s="1611">
        <f>'Tab_3_5_-_hjemmetjenester'!AF25/'Tab_3_6_-_andel_mottakere_hj_tj'!F24</f>
        <v>0.44431256181998025</v>
      </c>
      <c r="M24" s="1611">
        <f>('Tab_3_5_-_hjemmetjenester'!AD25+'Tab_3_5_-_hjemmetjenester'!AE25+'Tab_3_5_-_hjemmetjenester'!AF25)/G24</f>
        <v>0.32480771012881104</v>
      </c>
      <c r="N24" s="1612">
        <f>('Tab_3_5_-_hjemmetjenester'!AC25+'Tab_3_5_-_hjemmetjenester'!AD25+'Tab_3_5_-_hjemmetjenester'!AE25+'Tab_3_5_-_hjemmetjenester'!AF25)/H24</f>
        <v>0.14973929646765072</v>
      </c>
      <c r="O24" s="105"/>
      <c r="P24" s="1596"/>
    </row>
    <row r="25" spans="1:30" ht="22.5" customHeight="1" x14ac:dyDescent="0.2">
      <c r="A25" s="1231"/>
      <c r="B25" s="1232" t="s">
        <v>476</v>
      </c>
      <c r="C25" s="1233">
        <v>564724</v>
      </c>
      <c r="D25" s="1233">
        <v>44107</v>
      </c>
      <c r="E25" s="1233">
        <v>17054</v>
      </c>
      <c r="F25" s="1233">
        <v>4857</v>
      </c>
      <c r="G25" s="1233">
        <v>21911</v>
      </c>
      <c r="H25" s="1233">
        <v>66018</v>
      </c>
      <c r="I25" s="1598">
        <v>1.0336022552609771E-2</v>
      </c>
      <c r="J25" s="1598">
        <v>7.1394563221257396E-2</v>
      </c>
      <c r="K25" s="1599">
        <v>0.2816934443532309</v>
      </c>
      <c r="L25" s="1599">
        <v>0.45666049001441217</v>
      </c>
      <c r="M25" s="1599">
        <v>0.32047829857149379</v>
      </c>
      <c r="N25" s="1600">
        <v>0.15406404313974978</v>
      </c>
      <c r="P25" s="1582"/>
    </row>
    <row r="26" spans="1:30" s="1597" customFormat="1" ht="22.5" customHeight="1" thickBot="1" x14ac:dyDescent="0.25">
      <c r="A26" s="1261"/>
      <c r="B26" s="1262" t="s">
        <v>446</v>
      </c>
      <c r="C26" s="1264">
        <v>564724</v>
      </c>
      <c r="D26" s="1264">
        <v>44107</v>
      </c>
      <c r="E26" s="1264">
        <v>17054</v>
      </c>
      <c r="F26" s="1264">
        <v>4857</v>
      </c>
      <c r="G26" s="1264">
        <v>21911</v>
      </c>
      <c r="H26" s="1264">
        <v>66018</v>
      </c>
      <c r="I26" s="1601">
        <v>1.0555598841203846E-2</v>
      </c>
      <c r="J26" s="1601">
        <v>7.0805087627814178E-2</v>
      </c>
      <c r="K26" s="1602">
        <v>0.28890582854462299</v>
      </c>
      <c r="L26" s="1602">
        <v>0.44698373481572989</v>
      </c>
      <c r="M26" s="1602">
        <v>0.32394687599835698</v>
      </c>
      <c r="N26" s="1603">
        <v>0.15482141234208852</v>
      </c>
      <c r="O26" s="105"/>
      <c r="P26" s="1596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</row>
    <row r="27" spans="1:30" s="1597" customFormat="1" ht="22.5" customHeight="1" x14ac:dyDescent="0.2">
      <c r="A27" s="1613"/>
      <c r="B27" s="1614" t="s">
        <v>230</v>
      </c>
      <c r="C27" s="1277">
        <v>555191</v>
      </c>
      <c r="D27" s="1277">
        <v>41315</v>
      </c>
      <c r="E27" s="1277">
        <v>17503</v>
      </c>
      <c r="F27" s="1277">
        <v>4798</v>
      </c>
      <c r="G27" s="1277">
        <v>22301</v>
      </c>
      <c r="H27" s="1277">
        <v>63616</v>
      </c>
      <c r="I27" s="1615">
        <v>1.0322573672844121E-2</v>
      </c>
      <c r="J27" s="1615">
        <v>7.6146677961999268E-2</v>
      </c>
      <c r="K27" s="1616">
        <v>0.28960749585785295</v>
      </c>
      <c r="L27" s="1616">
        <v>0.45706544393497289</v>
      </c>
      <c r="M27" s="1616">
        <v>0.32563562172099908</v>
      </c>
      <c r="N27" s="1617">
        <v>0.1636066398390342</v>
      </c>
      <c r="O27" s="105"/>
      <c r="P27" s="1582"/>
      <c r="Q27" s="105"/>
      <c r="R27" s="105" t="s">
        <v>166</v>
      </c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</row>
    <row r="28" spans="1:30" ht="22.5" customHeight="1" x14ac:dyDescent="0.2">
      <c r="A28" s="1231"/>
      <c r="B28" s="1232" t="s">
        <v>209</v>
      </c>
      <c r="C28" s="1233">
        <v>555191</v>
      </c>
      <c r="D28" s="1233">
        <v>41315</v>
      </c>
      <c r="E28" s="1233">
        <v>17503</v>
      </c>
      <c r="F28" s="1233">
        <v>4798</v>
      </c>
      <c r="G28" s="1233">
        <v>22301</v>
      </c>
      <c r="H28" s="1233">
        <v>63616</v>
      </c>
      <c r="I28" s="1598">
        <v>1.0322573672844121E-2</v>
      </c>
      <c r="J28" s="1598">
        <v>7.6146677961999268E-2</v>
      </c>
      <c r="K28" s="1599">
        <v>0.28960749585785295</v>
      </c>
      <c r="L28" s="1599">
        <v>0.45706544393497289</v>
      </c>
      <c r="M28" s="1599">
        <v>0.32563562172099908</v>
      </c>
      <c r="N28" s="1600">
        <v>0.1636066398390342</v>
      </c>
      <c r="P28" s="1582"/>
    </row>
    <row r="29" spans="1:30" s="1597" customFormat="1" ht="22.5" customHeight="1" thickBot="1" x14ac:dyDescent="0.25">
      <c r="A29" s="1261"/>
      <c r="B29" s="1262" t="s">
        <v>179</v>
      </c>
      <c r="C29" s="1264">
        <v>555191</v>
      </c>
      <c r="D29" s="1264">
        <v>41315</v>
      </c>
      <c r="E29" s="1264">
        <v>17503</v>
      </c>
      <c r="F29" s="1264">
        <v>4798</v>
      </c>
      <c r="G29" s="1264">
        <v>22301</v>
      </c>
      <c r="H29" s="1264">
        <v>63616</v>
      </c>
      <c r="I29" s="1601">
        <v>1.049008359285363E-2</v>
      </c>
      <c r="J29" s="1601">
        <v>7.4960668038242764E-2</v>
      </c>
      <c r="K29" s="1602">
        <v>0.29897731817402728</v>
      </c>
      <c r="L29" s="1602">
        <v>0.45998332638599415</v>
      </c>
      <c r="M29" s="1602">
        <v>0.33361732657728355</v>
      </c>
      <c r="N29" s="1603">
        <v>0.16563443158953722</v>
      </c>
      <c r="O29" s="105"/>
      <c r="P29" s="1596"/>
    </row>
    <row r="30" spans="1:30" s="1597" customFormat="1" ht="22.5" customHeight="1" x14ac:dyDescent="0.2">
      <c r="A30" s="1618" t="s">
        <v>413</v>
      </c>
      <c r="B30" s="1619"/>
      <c r="C30" s="1620"/>
      <c r="D30" s="1620"/>
      <c r="E30" s="1620"/>
      <c r="F30" s="1620"/>
      <c r="G30" s="1620"/>
      <c r="H30" s="1620"/>
      <c r="I30" s="1621"/>
      <c r="J30" s="1621"/>
      <c r="K30" s="1622"/>
      <c r="L30" s="1622"/>
      <c r="M30" s="1622"/>
      <c r="N30" s="1622"/>
      <c r="O30" s="105"/>
      <c r="P30" s="1596"/>
    </row>
    <row r="31" spans="1:30" s="1597" customFormat="1" ht="22.5" customHeight="1" x14ac:dyDescent="0.2">
      <c r="A31" s="1618" t="s">
        <v>171</v>
      </c>
      <c r="B31" s="1619"/>
      <c r="C31" s="1620"/>
      <c r="D31" s="1620"/>
      <c r="E31" s="1620"/>
      <c r="F31" s="1620"/>
      <c r="G31" s="1620"/>
      <c r="H31" s="1620"/>
      <c r="I31" s="1621"/>
      <c r="J31" s="1621"/>
      <c r="K31" s="1622"/>
      <c r="L31" s="1622"/>
      <c r="M31" s="1622"/>
      <c r="N31" s="1622"/>
      <c r="O31" s="105"/>
      <c r="P31" s="1596"/>
    </row>
    <row r="32" spans="1:30" s="1597" customFormat="1" ht="22.5" customHeight="1" x14ac:dyDescent="0.2">
      <c r="A32" s="1618"/>
      <c r="B32" s="1619"/>
      <c r="C32" s="1620"/>
      <c r="D32" s="1620"/>
      <c r="E32" s="1620"/>
      <c r="F32" s="1620"/>
      <c r="G32" s="1620"/>
      <c r="H32" s="1620"/>
      <c r="I32" s="1621"/>
      <c r="J32" s="1621"/>
      <c r="K32" s="1622"/>
      <c r="L32" s="1622"/>
      <c r="M32" s="1622"/>
      <c r="N32" s="1622"/>
      <c r="O32" s="105"/>
      <c r="P32" s="1596"/>
    </row>
    <row r="33" spans="1:16" s="1609" customFormat="1" ht="22.5" customHeight="1" x14ac:dyDescent="0.2">
      <c r="A33" s="107"/>
      <c r="B33" s="1604"/>
      <c r="C33" s="1605"/>
      <c r="D33" s="1605"/>
      <c r="E33" s="1605"/>
      <c r="F33" s="1605"/>
      <c r="G33" s="1605"/>
      <c r="H33" s="1605"/>
      <c r="I33" s="1606"/>
      <c r="J33" s="1606"/>
      <c r="K33" s="1607"/>
      <c r="L33" s="1607"/>
      <c r="M33" s="1607"/>
      <c r="N33" s="1607"/>
      <c r="O33" s="1608"/>
      <c r="P33" s="1605"/>
    </row>
    <row r="49" spans="1:16" x14ac:dyDescent="0.2">
      <c r="A49" s="105"/>
      <c r="P49" s="105" t="s">
        <v>108</v>
      </c>
    </row>
    <row r="116" spans="1:2" x14ac:dyDescent="0.2">
      <c r="A116" s="105"/>
      <c r="B116" s="1164"/>
    </row>
    <row r="117" spans="1:2" x14ac:dyDescent="0.2">
      <c r="A117" s="105"/>
      <c r="B117" s="1164"/>
    </row>
    <row r="118" spans="1:2" x14ac:dyDescent="0.2">
      <c r="A118" s="105"/>
      <c r="B118" s="1164"/>
    </row>
    <row r="119" spans="1:2" x14ac:dyDescent="0.2">
      <c r="A119" s="105"/>
      <c r="B119" s="1164"/>
    </row>
    <row r="120" spans="1:2" x14ac:dyDescent="0.2">
      <c r="A120" s="105"/>
      <c r="B120" s="1164"/>
    </row>
    <row r="121" spans="1:2" x14ac:dyDescent="0.2">
      <c r="A121" s="105"/>
      <c r="B121" s="1164"/>
    </row>
    <row r="122" spans="1:2" x14ac:dyDescent="0.2">
      <c r="A122" s="105"/>
      <c r="B122" s="1164"/>
    </row>
    <row r="123" spans="1:2" x14ac:dyDescent="0.2">
      <c r="A123" s="105"/>
      <c r="B123" s="1164"/>
    </row>
    <row r="124" spans="1:2" x14ac:dyDescent="0.2">
      <c r="A124" s="105"/>
      <c r="B124" s="1164"/>
    </row>
    <row r="125" spans="1:2" x14ac:dyDescent="0.2">
      <c r="A125" s="105"/>
      <c r="B125" s="1164"/>
    </row>
    <row r="126" spans="1:2" x14ac:dyDescent="0.2">
      <c r="A126" s="105"/>
      <c r="B126" s="1164"/>
    </row>
    <row r="127" spans="1:2" x14ac:dyDescent="0.2">
      <c r="A127" s="105"/>
      <c r="B127" s="1164"/>
    </row>
    <row r="128" spans="1:2" x14ac:dyDescent="0.2">
      <c r="A128" s="105"/>
      <c r="B128" s="1164"/>
    </row>
    <row r="129" spans="1:2" x14ac:dyDescent="0.2">
      <c r="A129" s="105"/>
      <c r="B129" s="1164"/>
    </row>
    <row r="130" spans="1:2" x14ac:dyDescent="0.2">
      <c r="A130" s="105"/>
      <c r="B130" s="1164"/>
    </row>
  </sheetData>
  <mergeCells count="2">
    <mergeCell ref="C7:H7"/>
    <mergeCell ref="I7:N7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86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V133"/>
  <sheetViews>
    <sheetView showGridLines="0" workbookViewId="0">
      <selection activeCell="N23" sqref="N23"/>
    </sheetView>
  </sheetViews>
  <sheetFormatPr baseColWidth="10" defaultRowHeight="12.75" x14ac:dyDescent="0.2"/>
  <cols>
    <col min="1" max="1" width="6.140625" style="486" bestFit="1" customWidth="1"/>
    <col min="2" max="2" width="27.7109375" style="160" customWidth="1"/>
    <col min="3" max="3" width="11.85546875" style="160" customWidth="1"/>
    <col min="4" max="4" width="11.28515625" style="160" customWidth="1"/>
    <col min="5" max="5" width="12.42578125" style="160" customWidth="1"/>
    <col min="6" max="6" width="11.5703125" style="160" customWidth="1"/>
    <col min="7" max="7" width="12.42578125" style="160" customWidth="1"/>
    <col min="8" max="8" width="11" style="160" customWidth="1"/>
    <col min="9" max="16384" width="11.42578125" style="160"/>
  </cols>
  <sheetData>
    <row r="1" spans="1:22" x14ac:dyDescent="0.2">
      <c r="A1" s="454"/>
      <c r="B1" s="455"/>
    </row>
    <row r="2" spans="1:22" x14ac:dyDescent="0.2">
      <c r="A2" s="456" t="s">
        <v>0</v>
      </c>
    </row>
    <row r="3" spans="1:22" x14ac:dyDescent="0.2">
      <c r="A3" s="456"/>
    </row>
    <row r="4" spans="1:22" x14ac:dyDescent="0.2">
      <c r="A4" s="456" t="str">
        <f>A7</f>
        <v>Tabell 3 -7 - A1 -  Saksbehandlingstider i pleie- og omsorgssektoren - hjemmetjenester hittil i år</v>
      </c>
    </row>
    <row r="5" spans="1:22" x14ac:dyDescent="0.2">
      <c r="A5" s="456"/>
    </row>
    <row r="7" spans="1:22" s="457" customFormat="1" ht="30" customHeight="1" thickBot="1" x14ac:dyDescent="0.25">
      <c r="A7" s="7" t="s">
        <v>198</v>
      </c>
    </row>
    <row r="8" spans="1:22" s="461" customFormat="1" ht="26.25" customHeight="1" thickBot="1" x14ac:dyDescent="0.25">
      <c r="A8" s="458"/>
      <c r="B8" s="459"/>
      <c r="C8" s="1660" t="s">
        <v>71</v>
      </c>
      <c r="D8" s="1661"/>
      <c r="E8" s="1662" t="s">
        <v>109</v>
      </c>
      <c r="F8" s="1663"/>
      <c r="G8" s="457"/>
      <c r="H8" s="460"/>
    </row>
    <row r="9" spans="1:22" s="461" customFormat="1" ht="82.5" customHeight="1" thickBot="1" x14ac:dyDescent="0.25">
      <c r="A9" s="462" t="s">
        <v>2</v>
      </c>
      <c r="B9" s="463" t="s">
        <v>3</v>
      </c>
      <c r="C9" s="464" t="s">
        <v>110</v>
      </c>
      <c r="D9" s="465" t="s">
        <v>111</v>
      </c>
      <c r="E9" s="466" t="s">
        <v>110</v>
      </c>
      <c r="F9" s="467" t="s">
        <v>111</v>
      </c>
      <c r="G9" s="457"/>
      <c r="H9" s="460"/>
    </row>
    <row r="10" spans="1:22" ht="12.95" customHeight="1" x14ac:dyDescent="0.2">
      <c r="A10" s="468">
        <v>1</v>
      </c>
      <c r="B10" s="469" t="s">
        <v>15</v>
      </c>
      <c r="C10" s="992">
        <v>35.4</v>
      </c>
      <c r="D10" s="993">
        <v>6.9</v>
      </c>
      <c r="E10" s="993">
        <v>9.5</v>
      </c>
      <c r="F10" s="994">
        <v>1.3</v>
      </c>
      <c r="H10" s="1005"/>
      <c r="I10" s="1004"/>
      <c r="J10" s="1005"/>
      <c r="K10" s="1005"/>
      <c r="L10" s="1005"/>
      <c r="M10" s="1004"/>
      <c r="N10" s="1005"/>
      <c r="O10" s="1004"/>
      <c r="P10" s="1004"/>
      <c r="Q10" s="1005"/>
      <c r="R10" s="1005"/>
      <c r="S10" s="1005"/>
      <c r="T10" s="1005"/>
      <c r="U10" s="1005"/>
      <c r="V10" s="1005"/>
    </row>
    <row r="11" spans="1:22" ht="12.95" customHeight="1" x14ac:dyDescent="0.2">
      <c r="A11" s="470">
        <v>2</v>
      </c>
      <c r="B11" s="471" t="s">
        <v>16</v>
      </c>
      <c r="C11" s="1001">
        <v>21</v>
      </c>
      <c r="D11" s="997">
        <v>8</v>
      </c>
      <c r="E11" s="997">
        <v>9</v>
      </c>
      <c r="F11" s="998">
        <v>2</v>
      </c>
      <c r="H11" s="1005"/>
      <c r="I11" s="1004"/>
      <c r="J11" s="1005"/>
      <c r="K11" s="1005"/>
      <c r="L11" s="1005"/>
      <c r="M11" s="1004"/>
      <c r="N11" s="1005"/>
      <c r="O11" s="1004"/>
      <c r="P11" s="1004"/>
      <c r="Q11" s="1005"/>
      <c r="R11" s="1005"/>
      <c r="S11" s="1005"/>
      <c r="T11" s="1005"/>
      <c r="U11" s="1005"/>
      <c r="V11" s="1005"/>
    </row>
    <row r="12" spans="1:22" ht="12.95" customHeight="1" x14ac:dyDescent="0.2">
      <c r="A12" s="470">
        <v>3</v>
      </c>
      <c r="B12" s="471" t="s">
        <v>17</v>
      </c>
      <c r="C12" s="1001">
        <v>29</v>
      </c>
      <c r="D12" s="997">
        <v>8</v>
      </c>
      <c r="E12" s="997">
        <v>8</v>
      </c>
      <c r="F12" s="998">
        <v>2</v>
      </c>
      <c r="H12" s="1005"/>
      <c r="I12" s="1004"/>
      <c r="J12" s="1005"/>
      <c r="K12" s="1005"/>
      <c r="L12" s="1005"/>
      <c r="M12" s="1004"/>
      <c r="N12" s="1005"/>
      <c r="O12" s="1004"/>
      <c r="P12" s="1004"/>
      <c r="Q12" s="1005"/>
      <c r="R12" s="1005"/>
      <c r="S12" s="1005"/>
      <c r="T12" s="1005"/>
      <c r="U12" s="1005"/>
      <c r="V12" s="1005"/>
    </row>
    <row r="13" spans="1:22" ht="12.95" customHeight="1" x14ac:dyDescent="0.2">
      <c r="A13" s="470">
        <v>4</v>
      </c>
      <c r="B13" s="471" t="s">
        <v>18</v>
      </c>
      <c r="C13" s="1001">
        <v>18.899999999999999</v>
      </c>
      <c r="D13" s="997">
        <v>2.5</v>
      </c>
      <c r="E13" s="997">
        <v>9.1999999999999993</v>
      </c>
      <c r="F13" s="998">
        <v>1.2</v>
      </c>
      <c r="H13" s="1005"/>
      <c r="I13" s="1004"/>
      <c r="J13" s="1005"/>
      <c r="K13" s="1005"/>
      <c r="L13" s="1005"/>
      <c r="M13" s="1004"/>
      <c r="N13" s="1005"/>
      <c r="O13" s="1004"/>
      <c r="P13" s="1004"/>
      <c r="Q13" s="1005"/>
      <c r="R13" s="1005"/>
      <c r="S13" s="1005"/>
      <c r="T13" s="1005"/>
      <c r="U13" s="1005"/>
      <c r="V13" s="1005"/>
    </row>
    <row r="14" spans="1:22" ht="12.95" customHeight="1" x14ac:dyDescent="0.2">
      <c r="A14" s="470">
        <v>5</v>
      </c>
      <c r="B14" s="471" t="s">
        <v>19</v>
      </c>
      <c r="C14" s="1001">
        <v>17</v>
      </c>
      <c r="D14" s="997">
        <v>5</v>
      </c>
      <c r="E14" s="997">
        <v>11</v>
      </c>
      <c r="F14" s="998">
        <v>1</v>
      </c>
      <c r="H14" s="455"/>
    </row>
    <row r="15" spans="1:22" ht="18.75" customHeight="1" x14ac:dyDescent="0.2">
      <c r="A15" s="474">
        <v>6</v>
      </c>
      <c r="B15" s="475" t="s">
        <v>20</v>
      </c>
      <c r="C15" s="1001">
        <v>14.6</v>
      </c>
      <c r="D15" s="997">
        <v>2</v>
      </c>
      <c r="E15" s="997">
        <v>5.4</v>
      </c>
      <c r="F15" s="998">
        <v>0.9</v>
      </c>
      <c r="H15" s="455"/>
    </row>
    <row r="16" spans="1:22" ht="12.95" customHeight="1" x14ac:dyDescent="0.2">
      <c r="A16" s="474">
        <v>7</v>
      </c>
      <c r="B16" s="475" t="s">
        <v>21</v>
      </c>
      <c r="C16" s="1001">
        <v>30</v>
      </c>
      <c r="D16" s="997">
        <v>6.1</v>
      </c>
      <c r="E16" s="997">
        <v>5</v>
      </c>
      <c r="F16" s="998">
        <v>1.8</v>
      </c>
      <c r="H16" s="455"/>
    </row>
    <row r="17" spans="1:13" ht="12.95" customHeight="1" x14ac:dyDescent="0.2">
      <c r="A17" s="470">
        <v>8</v>
      </c>
      <c r="B17" s="471" t="s">
        <v>22</v>
      </c>
      <c r="C17" s="1001">
        <v>12</v>
      </c>
      <c r="D17" s="997">
        <v>3</v>
      </c>
      <c r="E17" s="997">
        <v>7</v>
      </c>
      <c r="F17" s="998">
        <v>1</v>
      </c>
      <c r="H17" s="455"/>
    </row>
    <row r="18" spans="1:13" ht="12.95" customHeight="1" x14ac:dyDescent="0.2">
      <c r="A18" s="470">
        <v>9</v>
      </c>
      <c r="B18" s="471" t="s">
        <v>23</v>
      </c>
      <c r="C18" s="1001">
        <v>25.3</v>
      </c>
      <c r="D18" s="997">
        <v>5.7</v>
      </c>
      <c r="E18" s="997">
        <v>6.4</v>
      </c>
      <c r="F18" s="998">
        <v>1.5</v>
      </c>
      <c r="H18" s="455"/>
    </row>
    <row r="19" spans="1:13" ht="12.95" customHeight="1" x14ac:dyDescent="0.2">
      <c r="A19" s="470">
        <v>10</v>
      </c>
      <c r="B19" s="471" t="s">
        <v>24</v>
      </c>
      <c r="C19" s="1001">
        <v>36.6</v>
      </c>
      <c r="D19" s="997">
        <v>1</v>
      </c>
      <c r="E19" s="997">
        <v>5.5</v>
      </c>
      <c r="F19" s="998">
        <v>0.4</v>
      </c>
      <c r="H19" s="455"/>
    </row>
    <row r="20" spans="1:13" ht="19.5" customHeight="1" x14ac:dyDescent="0.2">
      <c r="A20" s="474">
        <v>11</v>
      </c>
      <c r="B20" s="475" t="s">
        <v>25</v>
      </c>
      <c r="C20" s="1001">
        <v>18</v>
      </c>
      <c r="D20" s="997">
        <v>4</v>
      </c>
      <c r="E20" s="997">
        <v>11</v>
      </c>
      <c r="F20" s="998">
        <v>2</v>
      </c>
      <c r="H20" s="455"/>
    </row>
    <row r="21" spans="1:13" ht="12.95" customHeight="1" x14ac:dyDescent="0.2">
      <c r="A21" s="470">
        <v>12</v>
      </c>
      <c r="B21" s="471" t="s">
        <v>26</v>
      </c>
      <c r="C21" s="1001">
        <v>31.7</v>
      </c>
      <c r="D21" s="997">
        <v>2.9</v>
      </c>
      <c r="E21" s="997">
        <v>15</v>
      </c>
      <c r="F21" s="998">
        <v>0.4</v>
      </c>
      <c r="H21" s="455"/>
    </row>
    <row r="22" spans="1:13" ht="12.95" customHeight="1" x14ac:dyDescent="0.2">
      <c r="A22" s="470">
        <v>13</v>
      </c>
      <c r="B22" s="471" t="s">
        <v>27</v>
      </c>
      <c r="C22" s="1001">
        <v>65.3</v>
      </c>
      <c r="D22" s="997">
        <v>6.8</v>
      </c>
      <c r="E22" s="997">
        <v>11.2</v>
      </c>
      <c r="F22" s="998">
        <v>1.7</v>
      </c>
      <c r="H22" s="455"/>
    </row>
    <row r="23" spans="1:13" ht="12.95" customHeight="1" x14ac:dyDescent="0.2">
      <c r="A23" s="470">
        <v>14</v>
      </c>
      <c r="B23" s="471" t="s">
        <v>28</v>
      </c>
      <c r="C23" s="1001">
        <v>19.3</v>
      </c>
      <c r="D23" s="997">
        <v>2.5</v>
      </c>
      <c r="E23" s="997">
        <v>23</v>
      </c>
      <c r="F23" s="998">
        <v>1.6</v>
      </c>
      <c r="H23" s="455"/>
    </row>
    <row r="24" spans="1:13" ht="12.95" customHeight="1" thickBot="1" x14ac:dyDescent="0.25">
      <c r="A24" s="476">
        <v>15</v>
      </c>
      <c r="B24" s="477" t="s">
        <v>29</v>
      </c>
      <c r="C24" s="1002">
        <v>24.5</v>
      </c>
      <c r="D24" s="1003">
        <v>13.3</v>
      </c>
      <c r="E24" s="1003">
        <v>3.6</v>
      </c>
      <c r="F24" s="977">
        <v>2.8</v>
      </c>
      <c r="H24" s="455"/>
    </row>
    <row r="25" spans="1:13" x14ac:dyDescent="0.2">
      <c r="A25" s="478"/>
      <c r="B25" s="479" t="s">
        <v>486</v>
      </c>
      <c r="C25" s="1522">
        <f t="shared" ref="C25:F25" si="0">AVERAGE(C10:C24)</f>
        <v>26.573333333333334</v>
      </c>
      <c r="D25" s="1522">
        <f t="shared" si="0"/>
        <v>5.1800000000000006</v>
      </c>
      <c r="E25" s="1522">
        <f t="shared" si="0"/>
        <v>9.3199999999999985</v>
      </c>
      <c r="F25" s="1523">
        <f t="shared" si="0"/>
        <v>1.4400000000000004</v>
      </c>
      <c r="H25" s="455"/>
      <c r="M25" s="160" t="s">
        <v>166</v>
      </c>
    </row>
    <row r="26" spans="1:13" s="986" customFormat="1" x14ac:dyDescent="0.2">
      <c r="A26" s="995"/>
      <c r="B26" s="996" t="s">
        <v>479</v>
      </c>
      <c r="C26" s="997">
        <v>26.493333333333336</v>
      </c>
      <c r="D26" s="997">
        <v>7.3000000000000007</v>
      </c>
      <c r="E26" s="997">
        <v>8.1533333333333324</v>
      </c>
      <c r="F26" s="998">
        <v>1.4933333333333332</v>
      </c>
      <c r="H26" s="988"/>
    </row>
    <row r="27" spans="1:13" s="986" customFormat="1" ht="13.5" thickBot="1" x14ac:dyDescent="0.25">
      <c r="A27" s="1524"/>
      <c r="B27" s="1525" t="s">
        <v>449</v>
      </c>
      <c r="C27" s="1003">
        <v>27.138666666666673</v>
      </c>
      <c r="D27" s="1003">
        <v>6.0400000000000009</v>
      </c>
      <c r="E27" s="1003">
        <v>8.6133333333333333</v>
      </c>
      <c r="F27" s="977">
        <v>1.8933333333333335</v>
      </c>
      <c r="H27" s="988"/>
    </row>
    <row r="28" spans="1:13" s="778" customFormat="1" x14ac:dyDescent="0.2">
      <c r="A28" s="814"/>
      <c r="B28" s="815" t="s">
        <v>270</v>
      </c>
      <c r="C28" s="816">
        <v>23.8</v>
      </c>
      <c r="D28" s="816">
        <v>7.5466666666666669</v>
      </c>
      <c r="E28" s="816">
        <v>8.0399999999999991</v>
      </c>
      <c r="F28" s="817">
        <v>2.246666666666667</v>
      </c>
      <c r="H28" s="782"/>
    </row>
    <row r="29" spans="1:13" x14ac:dyDescent="0.2">
      <c r="A29" s="480"/>
      <c r="B29" s="481" t="s">
        <v>196</v>
      </c>
      <c r="C29" s="472">
        <v>20.653333333333332</v>
      </c>
      <c r="D29" s="472">
        <v>7.6</v>
      </c>
      <c r="E29" s="472">
        <v>8.6999999999999993</v>
      </c>
      <c r="F29" s="473">
        <v>3.6</v>
      </c>
      <c r="H29" s="455"/>
    </row>
    <row r="30" spans="1:13" ht="13.5" thickBot="1" x14ac:dyDescent="0.25">
      <c r="A30" s="482"/>
      <c r="B30" s="483" t="s">
        <v>197</v>
      </c>
      <c r="C30" s="484">
        <v>23.266666666666669</v>
      </c>
      <c r="D30" s="484">
        <v>9.3066666666666649</v>
      </c>
      <c r="E30" s="484">
        <v>8.6066666666666656</v>
      </c>
      <c r="F30" s="485">
        <v>3.1199999999999997</v>
      </c>
      <c r="H30" s="455"/>
    </row>
    <row r="31" spans="1:13" x14ac:dyDescent="0.2">
      <c r="A31" s="456" t="s">
        <v>77</v>
      </c>
    </row>
    <row r="32" spans="1:13" x14ac:dyDescent="0.2">
      <c r="A32" s="456" t="s">
        <v>158</v>
      </c>
    </row>
    <row r="119" spans="2:2" x14ac:dyDescent="0.2">
      <c r="B119" s="487"/>
    </row>
    <row r="120" spans="2:2" x14ac:dyDescent="0.2">
      <c r="B120" s="487"/>
    </row>
    <row r="121" spans="2:2" x14ac:dyDescent="0.2">
      <c r="B121" s="487"/>
    </row>
    <row r="122" spans="2:2" x14ac:dyDescent="0.2">
      <c r="B122" s="487"/>
    </row>
    <row r="123" spans="2:2" x14ac:dyDescent="0.2">
      <c r="B123" s="487"/>
    </row>
    <row r="124" spans="2:2" x14ac:dyDescent="0.2">
      <c r="B124" s="487"/>
    </row>
    <row r="125" spans="2:2" x14ac:dyDescent="0.2">
      <c r="B125" s="487"/>
    </row>
    <row r="126" spans="2:2" x14ac:dyDescent="0.2">
      <c r="B126" s="487"/>
    </row>
    <row r="127" spans="2:2" x14ac:dyDescent="0.2">
      <c r="B127" s="487"/>
    </row>
    <row r="128" spans="2:2" x14ac:dyDescent="0.2">
      <c r="B128" s="487"/>
    </row>
    <row r="129" spans="2:2" x14ac:dyDescent="0.2">
      <c r="B129" s="487"/>
    </row>
    <row r="130" spans="2:2" x14ac:dyDescent="0.2">
      <c r="B130" s="487"/>
    </row>
    <row r="131" spans="2:2" x14ac:dyDescent="0.2">
      <c r="B131" s="487"/>
    </row>
    <row r="132" spans="2:2" x14ac:dyDescent="0.2">
      <c r="B132" s="487"/>
    </row>
    <row r="133" spans="2:2" x14ac:dyDescent="0.2">
      <c r="B133" s="487"/>
    </row>
  </sheetData>
  <mergeCells count="2">
    <mergeCell ref="C8:D8"/>
    <mergeCell ref="E8:F8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9"/>
  <sheetViews>
    <sheetView workbookViewId="0">
      <selection activeCell="F31" sqref="F31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4" width="16.28515625" style="2" customWidth="1"/>
    <col min="5" max="6" width="16.28515625" style="976" customWidth="1"/>
    <col min="7" max="7" width="26.42578125" style="2" customWidth="1"/>
    <col min="8" max="8" width="19.85546875" style="2" customWidth="1"/>
    <col min="9" max="9" width="6.42578125" style="2" customWidth="1"/>
    <col min="10" max="10" width="7.140625" style="2" customWidth="1"/>
    <col min="11" max="11" width="11.42578125" style="2" customWidth="1"/>
    <col min="12" max="16384" width="11.42578125" style="2"/>
  </cols>
  <sheetData>
    <row r="1" spans="1:10" x14ac:dyDescent="0.2">
      <c r="A1" s="258" t="s">
        <v>235</v>
      </c>
      <c r="B1" s="259"/>
    </row>
    <row r="2" spans="1:10" x14ac:dyDescent="0.2">
      <c r="A2" s="1" t="s">
        <v>0</v>
      </c>
    </row>
    <row r="3" spans="1:10" x14ac:dyDescent="0.2">
      <c r="A3" s="1"/>
    </row>
    <row r="4" spans="1:10" x14ac:dyDescent="0.2">
      <c r="A4" s="1"/>
    </row>
    <row r="5" spans="1:10" x14ac:dyDescent="0.2">
      <c r="A5" s="1" t="str">
        <f>A8</f>
        <v>Tabell 3-7 -  Brukerundersøkelse og kvalitetsmåling i hjemmetjenesten</v>
      </c>
    </row>
    <row r="6" spans="1:10" x14ac:dyDescent="0.2">
      <c r="A6" s="1"/>
    </row>
    <row r="8" spans="1:10" s="42" customFormat="1" ht="30" customHeight="1" thickBot="1" x14ac:dyDescent="0.25">
      <c r="A8" s="1492" t="s">
        <v>331</v>
      </c>
    </row>
    <row r="9" spans="1:10" s="48" customFormat="1" ht="26.25" customHeight="1" thickBot="1" x14ac:dyDescent="0.25">
      <c r="A9" s="1092"/>
      <c r="B9" s="1093"/>
      <c r="C9" s="1637" t="s">
        <v>518</v>
      </c>
      <c r="D9" s="1637"/>
      <c r="E9" s="1637" t="s">
        <v>519</v>
      </c>
      <c r="F9" s="1637"/>
      <c r="G9" s="1637" t="s">
        <v>332</v>
      </c>
      <c r="H9" s="1637"/>
      <c r="I9" s="1493"/>
    </row>
    <row r="10" spans="1:10" s="48" customFormat="1" ht="53.25" customHeight="1" thickBot="1" x14ac:dyDescent="0.25">
      <c r="A10" s="1494" t="s">
        <v>2</v>
      </c>
      <c r="B10" s="1495" t="s">
        <v>3</v>
      </c>
      <c r="C10" s="1496" t="s">
        <v>333</v>
      </c>
      <c r="D10" s="1497" t="s">
        <v>334</v>
      </c>
      <c r="E10" s="1498"/>
      <c r="F10" s="1498"/>
      <c r="G10" s="1496" t="s">
        <v>335</v>
      </c>
      <c r="H10" s="1497" t="s">
        <v>336</v>
      </c>
    </row>
    <row r="11" spans="1:10" s="6" customFormat="1" ht="12.95" customHeight="1" x14ac:dyDescent="0.2">
      <c r="A11" s="19">
        <v>1</v>
      </c>
      <c r="B11" s="20" t="s">
        <v>15</v>
      </c>
      <c r="C11" s="1499">
        <v>0.78</v>
      </c>
      <c r="D11" s="1500" t="s">
        <v>512</v>
      </c>
      <c r="E11" s="1501">
        <v>0.78</v>
      </c>
      <c r="F11" s="1502" t="s">
        <v>512</v>
      </c>
      <c r="G11" s="1503" t="s">
        <v>321</v>
      </c>
      <c r="H11" s="1504">
        <v>0</v>
      </c>
      <c r="I11" s="50"/>
      <c r="J11" s="50"/>
    </row>
    <row r="12" spans="1:10" s="6" customFormat="1" ht="12.95" customHeight="1" x14ac:dyDescent="0.2">
      <c r="A12" s="26">
        <v>2</v>
      </c>
      <c r="B12" s="27" t="s">
        <v>16</v>
      </c>
      <c r="C12" s="1505">
        <v>0.87</v>
      </c>
      <c r="D12" s="1506" t="s">
        <v>514</v>
      </c>
      <c r="E12" s="1507">
        <v>0.83</v>
      </c>
      <c r="F12" s="1508" t="s">
        <v>514</v>
      </c>
      <c r="G12" s="1509" t="s">
        <v>321</v>
      </c>
      <c r="H12" s="1504">
        <v>0</v>
      </c>
      <c r="I12" s="50"/>
      <c r="J12" s="50"/>
    </row>
    <row r="13" spans="1:10" s="6" customFormat="1" ht="12.95" customHeight="1" x14ac:dyDescent="0.2">
      <c r="A13" s="26">
        <v>3</v>
      </c>
      <c r="B13" s="27" t="s">
        <v>17</v>
      </c>
      <c r="C13" s="1505">
        <v>0.86</v>
      </c>
      <c r="D13" s="1506" t="s">
        <v>507</v>
      </c>
      <c r="E13" s="1507">
        <v>0.76</v>
      </c>
      <c r="F13" s="1508" t="s">
        <v>507</v>
      </c>
      <c r="G13" s="1509" t="s">
        <v>321</v>
      </c>
      <c r="H13" s="1504">
        <v>0</v>
      </c>
      <c r="I13" s="50"/>
      <c r="J13" s="50"/>
    </row>
    <row r="14" spans="1:10" s="6" customFormat="1" ht="12.95" customHeight="1" x14ac:dyDescent="0.2">
      <c r="A14" s="26">
        <v>4</v>
      </c>
      <c r="B14" s="27" t="s">
        <v>18</v>
      </c>
      <c r="C14" s="1505">
        <v>0.93</v>
      </c>
      <c r="D14" s="1506" t="s">
        <v>514</v>
      </c>
      <c r="E14" s="1507">
        <v>0.85</v>
      </c>
      <c r="F14" s="1508" t="s">
        <v>514</v>
      </c>
      <c r="G14" s="1509" t="s">
        <v>321</v>
      </c>
      <c r="H14" s="1504">
        <v>0</v>
      </c>
      <c r="I14" s="50"/>
      <c r="J14" s="50"/>
    </row>
    <row r="15" spans="1:10" s="6" customFormat="1" ht="12.95" customHeight="1" x14ac:dyDescent="0.2">
      <c r="A15" s="26">
        <v>5</v>
      </c>
      <c r="B15" s="27" t="s">
        <v>19</v>
      </c>
      <c r="C15" s="1505">
        <v>0.91</v>
      </c>
      <c r="D15" s="1506" t="s">
        <v>515</v>
      </c>
      <c r="E15" s="1507">
        <v>0.84</v>
      </c>
      <c r="F15" s="1508" t="s">
        <v>552</v>
      </c>
      <c r="G15" s="1509" t="s">
        <v>321</v>
      </c>
      <c r="H15" s="1504">
        <v>0</v>
      </c>
      <c r="I15" s="50"/>
      <c r="J15" s="50"/>
    </row>
    <row r="16" spans="1:10" s="6" customFormat="1" ht="12.95" customHeight="1" x14ac:dyDescent="0.2">
      <c r="A16" s="26">
        <v>6</v>
      </c>
      <c r="B16" s="27" t="s">
        <v>20</v>
      </c>
      <c r="C16" s="1505">
        <v>0.9</v>
      </c>
      <c r="D16" s="1506" t="s">
        <v>512</v>
      </c>
      <c r="E16" s="1507">
        <v>0.95</v>
      </c>
      <c r="F16" s="1508" t="s">
        <v>512</v>
      </c>
      <c r="G16" s="1509" t="s">
        <v>321</v>
      </c>
      <c r="H16" s="1504">
        <v>0</v>
      </c>
      <c r="I16" s="50"/>
      <c r="J16" s="50"/>
    </row>
    <row r="17" spans="1:10" s="6" customFormat="1" ht="12.95" customHeight="1" x14ac:dyDescent="0.2">
      <c r="A17" s="32">
        <v>7</v>
      </c>
      <c r="B17" s="33" t="s">
        <v>21</v>
      </c>
      <c r="C17" s="1505">
        <v>0.91</v>
      </c>
      <c r="D17" s="1506" t="s">
        <v>514</v>
      </c>
      <c r="E17" s="1507">
        <v>0.87</v>
      </c>
      <c r="F17" s="1508" t="s">
        <v>514</v>
      </c>
      <c r="G17" s="1509" t="s">
        <v>321</v>
      </c>
      <c r="H17" s="1504">
        <v>0</v>
      </c>
      <c r="I17" s="50"/>
      <c r="J17" s="50"/>
    </row>
    <row r="18" spans="1:10" s="6" customFormat="1" ht="12.95" customHeight="1" x14ac:dyDescent="0.2">
      <c r="A18" s="26">
        <v>8</v>
      </c>
      <c r="B18" s="27" t="s">
        <v>22</v>
      </c>
      <c r="C18" s="1505">
        <v>0.93</v>
      </c>
      <c r="D18" s="1506" t="s">
        <v>516</v>
      </c>
      <c r="E18" s="1507">
        <v>0.86</v>
      </c>
      <c r="F18" s="1508" t="s">
        <v>516</v>
      </c>
      <c r="G18" s="1509" t="s">
        <v>321</v>
      </c>
      <c r="H18" s="1504">
        <v>0</v>
      </c>
      <c r="I18" s="50"/>
      <c r="J18" s="50"/>
    </row>
    <row r="19" spans="1:10" s="6" customFormat="1" ht="12.95" customHeight="1" x14ac:dyDescent="0.2">
      <c r="A19" s="26">
        <v>9</v>
      </c>
      <c r="B19" s="27" t="s">
        <v>23</v>
      </c>
      <c r="C19" s="1505">
        <v>0.87</v>
      </c>
      <c r="D19" s="1506" t="s">
        <v>517</v>
      </c>
      <c r="E19" s="1507">
        <v>0.9</v>
      </c>
      <c r="F19" s="1508" t="s">
        <v>517</v>
      </c>
      <c r="G19" s="1509" t="s">
        <v>321</v>
      </c>
      <c r="H19" s="1504">
        <v>0</v>
      </c>
      <c r="I19" s="50"/>
      <c r="J19" s="50"/>
    </row>
    <row r="20" spans="1:10" s="6" customFormat="1" ht="12.95" customHeight="1" x14ac:dyDescent="0.2">
      <c r="A20" s="26">
        <v>10</v>
      </c>
      <c r="B20" s="27" t="s">
        <v>24</v>
      </c>
      <c r="C20" s="1505">
        <v>0.81</v>
      </c>
      <c r="D20" s="1506" t="s">
        <v>506</v>
      </c>
      <c r="E20" s="1507">
        <v>0.75</v>
      </c>
      <c r="F20" s="1508" t="s">
        <v>506</v>
      </c>
      <c r="G20" s="1509" t="s">
        <v>297</v>
      </c>
      <c r="H20" s="1504" t="s">
        <v>321</v>
      </c>
      <c r="I20" s="50"/>
      <c r="J20" s="50"/>
    </row>
    <row r="21" spans="1:10" s="6" customFormat="1" ht="12.75" x14ac:dyDescent="0.2">
      <c r="A21" s="32">
        <v>11</v>
      </c>
      <c r="B21" s="33" t="s">
        <v>25</v>
      </c>
      <c r="C21" s="1505">
        <v>0.79</v>
      </c>
      <c r="D21" s="1506" t="s">
        <v>516</v>
      </c>
      <c r="E21" s="1507">
        <v>0.76</v>
      </c>
      <c r="F21" s="1508" t="s">
        <v>516</v>
      </c>
      <c r="G21" s="1509" t="s">
        <v>321</v>
      </c>
      <c r="H21" s="1504">
        <v>0</v>
      </c>
      <c r="I21" s="50"/>
      <c r="J21" s="50"/>
    </row>
    <row r="22" spans="1:10" s="6" customFormat="1" ht="12.95" customHeight="1" x14ac:dyDescent="0.2">
      <c r="A22" s="26">
        <v>12</v>
      </c>
      <c r="B22" s="27" t="s">
        <v>26</v>
      </c>
      <c r="C22" s="1505">
        <v>0.79</v>
      </c>
      <c r="D22" s="1506" t="s">
        <v>508</v>
      </c>
      <c r="E22" s="1507">
        <v>0.78</v>
      </c>
      <c r="F22" s="1508" t="s">
        <v>508</v>
      </c>
      <c r="G22" s="1509" t="s">
        <v>321</v>
      </c>
      <c r="H22" s="1504">
        <v>0</v>
      </c>
      <c r="I22" s="50"/>
      <c r="J22" s="50"/>
    </row>
    <row r="23" spans="1:10" s="6" customFormat="1" ht="12.95" customHeight="1" x14ac:dyDescent="0.2">
      <c r="A23" s="26">
        <v>13</v>
      </c>
      <c r="B23" s="27" t="s">
        <v>27</v>
      </c>
      <c r="C23" s="1510">
        <v>0.82</v>
      </c>
      <c r="D23" s="1506" t="s">
        <v>514</v>
      </c>
      <c r="E23" s="1511">
        <v>0.83</v>
      </c>
      <c r="F23" s="1508" t="s">
        <v>514</v>
      </c>
      <c r="G23" s="1509" t="s">
        <v>297</v>
      </c>
      <c r="H23" s="1504" t="s">
        <v>321</v>
      </c>
      <c r="I23" s="50"/>
      <c r="J23" s="50"/>
    </row>
    <row r="24" spans="1:10" s="6" customFormat="1" ht="12.95" customHeight="1" x14ac:dyDescent="0.2">
      <c r="A24" s="26">
        <v>14</v>
      </c>
      <c r="B24" s="27" t="s">
        <v>28</v>
      </c>
      <c r="C24" s="1510">
        <v>0.87</v>
      </c>
      <c r="D24" s="1506" t="s">
        <v>506</v>
      </c>
      <c r="E24" s="1511">
        <v>0.87</v>
      </c>
      <c r="F24" s="1508" t="s">
        <v>506</v>
      </c>
      <c r="G24" s="1509" t="s">
        <v>321</v>
      </c>
      <c r="H24" s="1504">
        <v>0</v>
      </c>
      <c r="I24" s="50"/>
      <c r="J24" s="50"/>
    </row>
    <row r="25" spans="1:10" s="6" customFormat="1" ht="12.95" customHeight="1" thickBot="1" x14ac:dyDescent="0.25">
      <c r="A25" s="1512">
        <v>15</v>
      </c>
      <c r="B25" s="1513" t="s">
        <v>29</v>
      </c>
      <c r="C25" s="1514">
        <v>0.75</v>
      </c>
      <c r="D25" s="1515" t="s">
        <v>508</v>
      </c>
      <c r="E25" s="1516">
        <v>0.72</v>
      </c>
      <c r="F25" s="1517" t="s">
        <v>508</v>
      </c>
      <c r="G25" s="1518" t="s">
        <v>321</v>
      </c>
      <c r="H25" s="1519">
        <v>0</v>
      </c>
      <c r="I25" s="50"/>
      <c r="J25" s="50"/>
    </row>
    <row r="26" spans="1:10" s="53" customFormat="1" ht="22.5" customHeight="1" x14ac:dyDescent="0.2">
      <c r="A26" s="68"/>
      <c r="B26" s="6"/>
      <c r="C26" s="6"/>
      <c r="D26" s="6"/>
      <c r="E26" s="6"/>
      <c r="F26" s="6"/>
      <c r="G26" s="6"/>
      <c r="H26" s="6"/>
      <c r="I26" s="1520"/>
      <c r="J26" s="1520"/>
    </row>
    <row r="27" spans="1:10" s="6" customFormat="1" x14ac:dyDescent="0.2">
      <c r="A27" s="68"/>
    </row>
    <row r="28" spans="1:10" s="6" customFormat="1" x14ac:dyDescent="0.2">
      <c r="A28" s="1521"/>
    </row>
    <row r="29" spans="1:10" s="6" customFormat="1" x14ac:dyDescent="0.2">
      <c r="A29" s="1521"/>
    </row>
  </sheetData>
  <mergeCells count="3">
    <mergeCell ref="C9:D9"/>
    <mergeCell ref="G9:H9"/>
    <mergeCell ref="E9:F9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>
    <pageSetUpPr fitToPage="1"/>
  </sheetPr>
  <dimension ref="A1:AG38"/>
  <sheetViews>
    <sheetView showGridLines="0" topLeftCell="A2" zoomScale="70" zoomScaleNormal="70" workbookViewId="0">
      <selection activeCell="T44" sqref="T44"/>
    </sheetView>
  </sheetViews>
  <sheetFormatPr baseColWidth="10" defaultRowHeight="12.75" x14ac:dyDescent="0.2"/>
  <cols>
    <col min="1" max="1" width="5.5703125" customWidth="1"/>
    <col min="2" max="2" width="20" customWidth="1"/>
    <col min="3" max="3" width="11.5703125" customWidth="1"/>
    <col min="4" max="4" width="8.7109375" customWidth="1"/>
    <col min="5" max="5" width="9.5703125" customWidth="1"/>
    <col min="6" max="6" width="8.85546875" customWidth="1"/>
    <col min="7" max="7" width="11" customWidth="1"/>
    <col min="8" max="8" width="10.5703125" customWidth="1"/>
    <col min="9" max="9" width="11.85546875" customWidth="1"/>
    <col min="10" max="10" width="11.7109375" customWidth="1"/>
    <col min="11" max="11" width="12.140625" customWidth="1"/>
    <col min="12" max="12" width="11.140625" customWidth="1"/>
    <col min="13" max="13" width="9.42578125" customWidth="1"/>
    <col min="14" max="14" width="8.140625" customWidth="1"/>
    <col min="15" max="15" width="8.7109375" customWidth="1"/>
    <col min="16" max="16" width="11.5703125" customWidth="1"/>
    <col min="17" max="17" width="10.85546875" customWidth="1"/>
    <col min="18" max="18" width="11.42578125" customWidth="1"/>
  </cols>
  <sheetData>
    <row r="1" spans="1:33" x14ac:dyDescent="0.2">
      <c r="A1" s="79"/>
      <c r="B1" s="6"/>
      <c r="C1" s="2"/>
      <c r="D1" s="2"/>
      <c r="E1" s="2"/>
      <c r="F1" s="2"/>
      <c r="G1" s="2"/>
      <c r="H1" s="2"/>
      <c r="I1" s="2"/>
      <c r="J1" s="2"/>
      <c r="K1" s="2"/>
      <c r="L1" s="2"/>
    </row>
    <row r="2" spans="1:33" x14ac:dyDescent="0.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33" x14ac:dyDescent="0.2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33" x14ac:dyDescent="0.2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33" x14ac:dyDescent="0.2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33" x14ac:dyDescent="0.2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33" ht="20.25" customHeight="1" thickBot="1" x14ac:dyDescent="0.25">
      <c r="A7" s="453" t="s">
        <v>225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2"/>
      <c r="N7" s="2"/>
      <c r="O7" s="2"/>
      <c r="P7" s="2"/>
      <c r="Q7" s="2"/>
    </row>
    <row r="8" spans="1:33" s="152" customFormat="1" ht="13.5" customHeight="1" thickBot="1" x14ac:dyDescent="0.25">
      <c r="A8" s="183"/>
      <c r="B8" s="127"/>
      <c r="C8" s="1664" t="s">
        <v>112</v>
      </c>
      <c r="D8" s="1664"/>
      <c r="E8" s="1664"/>
      <c r="F8" s="1664"/>
      <c r="G8" s="1664"/>
      <c r="H8" s="1664" t="s">
        <v>113</v>
      </c>
      <c r="I8" s="1664"/>
      <c r="J8" s="1664"/>
      <c r="K8" s="1664"/>
      <c r="L8" s="1664"/>
      <c r="M8" s="1665" t="s">
        <v>114</v>
      </c>
      <c r="N8" s="1666"/>
      <c r="O8" s="1666"/>
      <c r="P8" s="1666"/>
      <c r="Q8" s="1667"/>
    </row>
    <row r="9" spans="1:33" ht="85.5" customHeight="1" thickBot="1" x14ac:dyDescent="0.25">
      <c r="A9" s="150" t="s">
        <v>80</v>
      </c>
      <c r="B9" s="78" t="s">
        <v>3</v>
      </c>
      <c r="C9" s="151" t="s">
        <v>433</v>
      </c>
      <c r="D9" s="46" t="s">
        <v>226</v>
      </c>
      <c r="E9" s="46" t="s">
        <v>228</v>
      </c>
      <c r="F9" s="44" t="s">
        <v>434</v>
      </c>
      <c r="G9" s="44" t="s">
        <v>208</v>
      </c>
      <c r="H9" s="151" t="s">
        <v>435</v>
      </c>
      <c r="I9" s="46" t="s">
        <v>178</v>
      </c>
      <c r="J9" s="46" t="s">
        <v>207</v>
      </c>
      <c r="K9" s="44" t="s">
        <v>206</v>
      </c>
      <c r="L9" s="44" t="s">
        <v>208</v>
      </c>
      <c r="M9" s="151" t="s">
        <v>435</v>
      </c>
      <c r="N9" s="46" t="s">
        <v>178</v>
      </c>
      <c r="O9" s="46" t="s">
        <v>228</v>
      </c>
      <c r="P9" s="44" t="s">
        <v>206</v>
      </c>
      <c r="Q9" s="140" t="s">
        <v>208</v>
      </c>
      <c r="W9" s="430"/>
    </row>
    <row r="10" spans="1:33" ht="15" x14ac:dyDescent="0.2">
      <c r="A10" s="134">
        <v>1</v>
      </c>
      <c r="B10" s="33" t="s">
        <v>15</v>
      </c>
      <c r="C10" s="645">
        <v>56</v>
      </c>
      <c r="D10" s="646">
        <v>134</v>
      </c>
      <c r="E10" s="646">
        <v>119</v>
      </c>
      <c r="F10" s="646">
        <v>0</v>
      </c>
      <c r="G10" s="647">
        <v>15</v>
      </c>
      <c r="H10" s="645">
        <v>11153</v>
      </c>
      <c r="I10" s="646">
        <v>106663</v>
      </c>
      <c r="J10" s="646">
        <v>87624</v>
      </c>
      <c r="K10" s="646">
        <v>0</v>
      </c>
      <c r="L10" s="647">
        <v>19039</v>
      </c>
      <c r="M10" s="645">
        <f t="shared" ref="M10:M25" si="0">IFERROR(H10/C10,0)</f>
        <v>199.16071428571428</v>
      </c>
      <c r="N10" s="646">
        <f t="shared" ref="N10:N25" si="1">IFERROR(I10/D10,0)</f>
        <v>795.99253731343288</v>
      </c>
      <c r="O10" s="646">
        <f t="shared" ref="O10:O25" si="2">IFERROR(J10/E10,0)</f>
        <v>736.33613445378148</v>
      </c>
      <c r="P10" s="646">
        <f t="shared" ref="P10:P25" si="3">IFERROR(K10/F10,0)</f>
        <v>0</v>
      </c>
      <c r="Q10" s="647">
        <f t="shared" ref="Q10:Q25" si="4">IFERROR(L10/G10,0)</f>
        <v>1269.2666666666667</v>
      </c>
    </row>
    <row r="11" spans="1:33" ht="15" x14ac:dyDescent="0.2">
      <c r="A11" s="133">
        <v>2</v>
      </c>
      <c r="B11" s="27" t="s">
        <v>16</v>
      </c>
      <c r="C11" s="648">
        <v>7</v>
      </c>
      <c r="D11" s="649">
        <v>128</v>
      </c>
      <c r="E11" s="649">
        <v>109</v>
      </c>
      <c r="F11" s="649">
        <v>10</v>
      </c>
      <c r="G11" s="650">
        <v>9</v>
      </c>
      <c r="H11" s="648">
        <v>227</v>
      </c>
      <c r="I11" s="649">
        <v>66215</v>
      </c>
      <c r="J11" s="649">
        <v>43787</v>
      </c>
      <c r="K11" s="649">
        <v>7685</v>
      </c>
      <c r="L11" s="650">
        <v>14743</v>
      </c>
      <c r="M11" s="648">
        <f t="shared" si="0"/>
        <v>32.428571428571431</v>
      </c>
      <c r="N11" s="649">
        <f t="shared" si="1"/>
        <v>517.3046875</v>
      </c>
      <c r="O11" s="649">
        <f t="shared" si="2"/>
        <v>401.71559633027522</v>
      </c>
      <c r="P11" s="649">
        <f t="shared" si="3"/>
        <v>768.5</v>
      </c>
      <c r="Q11" s="650">
        <f t="shared" si="4"/>
        <v>1638.1111111111111</v>
      </c>
      <c r="S11" s="1007"/>
      <c r="T11" s="1006"/>
      <c r="U11" s="1007"/>
      <c r="V11" s="1007"/>
      <c r="W11" s="1007"/>
      <c r="X11" s="1006"/>
      <c r="Y11" s="1007"/>
      <c r="Z11" s="1006"/>
      <c r="AA11" s="1006"/>
      <c r="AB11" s="1007"/>
      <c r="AC11" s="1007"/>
      <c r="AD11" s="1007"/>
      <c r="AE11" s="1007"/>
      <c r="AF11" s="1007"/>
      <c r="AG11" s="1007"/>
    </row>
    <row r="12" spans="1:33" ht="15" x14ac:dyDescent="0.2">
      <c r="A12" s="133">
        <v>3</v>
      </c>
      <c r="B12" s="27" t="s">
        <v>17</v>
      </c>
      <c r="C12" s="648">
        <v>0</v>
      </c>
      <c r="D12" s="649">
        <v>50</v>
      </c>
      <c r="E12" s="649">
        <v>20</v>
      </c>
      <c r="F12" s="649">
        <v>4</v>
      </c>
      <c r="G12" s="650">
        <v>26</v>
      </c>
      <c r="H12" s="648">
        <v>0</v>
      </c>
      <c r="I12" s="649">
        <v>48192</v>
      </c>
      <c r="J12" s="649">
        <v>8336</v>
      </c>
      <c r="K12" s="649">
        <v>1373</v>
      </c>
      <c r="L12" s="650">
        <v>38483</v>
      </c>
      <c r="M12" s="648">
        <f t="shared" si="0"/>
        <v>0</v>
      </c>
      <c r="N12" s="649">
        <f t="shared" si="1"/>
        <v>963.84</v>
      </c>
      <c r="O12" s="649">
        <f t="shared" si="2"/>
        <v>416.8</v>
      </c>
      <c r="P12" s="649">
        <f t="shared" si="3"/>
        <v>343.25</v>
      </c>
      <c r="Q12" s="650">
        <f t="shared" si="4"/>
        <v>1480.1153846153845</v>
      </c>
      <c r="S12" s="1007"/>
      <c r="T12" s="1006"/>
      <c r="U12" s="1007"/>
      <c r="V12" s="1007"/>
      <c r="W12" s="1007"/>
      <c r="X12" s="1006"/>
      <c r="Y12" s="1007"/>
      <c r="Z12" s="1006"/>
      <c r="AA12" s="1006"/>
      <c r="AB12" s="1007"/>
      <c r="AC12" s="1007"/>
      <c r="AD12" s="1007"/>
      <c r="AE12" s="1007"/>
      <c r="AF12" s="1007"/>
      <c r="AG12" s="1007"/>
    </row>
    <row r="13" spans="1:33" ht="15" x14ac:dyDescent="0.2">
      <c r="A13" s="133">
        <v>4</v>
      </c>
      <c r="B13" s="27" t="s">
        <v>18</v>
      </c>
      <c r="C13" s="648">
        <v>0</v>
      </c>
      <c r="D13" s="649">
        <v>83</v>
      </c>
      <c r="E13" s="649">
        <v>81</v>
      </c>
      <c r="F13" s="649">
        <v>2</v>
      </c>
      <c r="G13" s="650">
        <v>0</v>
      </c>
      <c r="H13" s="648">
        <v>0</v>
      </c>
      <c r="I13" s="649">
        <v>54482</v>
      </c>
      <c r="J13" s="649">
        <v>53544</v>
      </c>
      <c r="K13" s="649">
        <v>938</v>
      </c>
      <c r="L13" s="650">
        <v>0</v>
      </c>
      <c r="M13" s="648">
        <f t="shared" si="0"/>
        <v>0</v>
      </c>
      <c r="N13" s="649">
        <f t="shared" si="1"/>
        <v>656.40963855421683</v>
      </c>
      <c r="O13" s="649">
        <f t="shared" si="2"/>
        <v>661.03703703703707</v>
      </c>
      <c r="P13" s="649">
        <f t="shared" si="3"/>
        <v>469</v>
      </c>
      <c r="Q13" s="650">
        <f t="shared" si="4"/>
        <v>0</v>
      </c>
      <c r="S13" s="1007"/>
      <c r="T13" s="1006"/>
      <c r="U13" s="1007"/>
      <c r="V13" s="1007"/>
      <c r="W13" s="1007"/>
      <c r="X13" s="1006"/>
      <c r="Y13" s="1007"/>
      <c r="Z13" s="1006"/>
      <c r="AA13" s="1006"/>
      <c r="AB13" s="1007"/>
      <c r="AC13" s="1007"/>
      <c r="AD13" s="1007"/>
      <c r="AE13" s="1007"/>
      <c r="AF13" s="1007"/>
      <c r="AG13" s="1007"/>
    </row>
    <row r="14" spans="1:33" ht="15" x14ac:dyDescent="0.2">
      <c r="A14" s="133">
        <v>5</v>
      </c>
      <c r="B14" s="27" t="s">
        <v>19</v>
      </c>
      <c r="C14" s="648">
        <v>487</v>
      </c>
      <c r="D14" s="649">
        <v>17</v>
      </c>
      <c r="E14" s="649">
        <v>0</v>
      </c>
      <c r="F14" s="649">
        <v>4</v>
      </c>
      <c r="G14" s="650">
        <v>13</v>
      </c>
      <c r="H14" s="648">
        <v>75519</v>
      </c>
      <c r="I14" s="649">
        <v>20354</v>
      </c>
      <c r="J14" s="649">
        <v>0</v>
      </c>
      <c r="K14" s="649">
        <v>2417</v>
      </c>
      <c r="L14" s="650">
        <v>17937</v>
      </c>
      <c r="M14" s="648">
        <f t="shared" si="0"/>
        <v>155.06981519507187</v>
      </c>
      <c r="N14" s="649">
        <f t="shared" si="1"/>
        <v>1197.2941176470588</v>
      </c>
      <c r="O14" s="649">
        <f t="shared" si="2"/>
        <v>0</v>
      </c>
      <c r="P14" s="649">
        <f t="shared" si="3"/>
        <v>604.25</v>
      </c>
      <c r="Q14" s="650">
        <f t="shared" si="4"/>
        <v>1379.7692307692307</v>
      </c>
      <c r="S14" s="1007"/>
      <c r="T14" s="1006"/>
      <c r="U14" s="1007"/>
      <c r="V14" s="1007"/>
      <c r="W14" s="1007"/>
      <c r="X14" s="1006"/>
      <c r="Y14" s="1007"/>
      <c r="Z14" s="1006"/>
      <c r="AA14" s="1006"/>
      <c r="AB14" s="1007"/>
      <c r="AC14" s="1007"/>
      <c r="AD14" s="1007"/>
      <c r="AE14" s="1007"/>
      <c r="AF14" s="1007"/>
      <c r="AG14" s="1007"/>
    </row>
    <row r="15" spans="1:33" ht="15" x14ac:dyDescent="0.2">
      <c r="A15" s="133">
        <v>6</v>
      </c>
      <c r="B15" s="27" t="s">
        <v>20</v>
      </c>
      <c r="C15" s="648">
        <v>0</v>
      </c>
      <c r="D15" s="649">
        <v>175</v>
      </c>
      <c r="E15" s="649">
        <v>146</v>
      </c>
      <c r="F15" s="649">
        <v>2</v>
      </c>
      <c r="G15" s="650">
        <v>27</v>
      </c>
      <c r="H15" s="648">
        <v>0</v>
      </c>
      <c r="I15" s="649">
        <v>84651</v>
      </c>
      <c r="J15" s="649">
        <v>43292</v>
      </c>
      <c r="K15" s="649">
        <v>1251</v>
      </c>
      <c r="L15" s="650">
        <v>40108</v>
      </c>
      <c r="M15" s="648">
        <f t="shared" si="0"/>
        <v>0</v>
      </c>
      <c r="N15" s="649">
        <f t="shared" si="1"/>
        <v>483.72</v>
      </c>
      <c r="O15" s="649">
        <f t="shared" si="2"/>
        <v>296.52054794520546</v>
      </c>
      <c r="P15" s="649">
        <f t="shared" si="3"/>
        <v>625.5</v>
      </c>
      <c r="Q15" s="650">
        <f t="shared" si="4"/>
        <v>1485.4814814814815</v>
      </c>
      <c r="S15" s="1007"/>
      <c r="T15" s="1006"/>
      <c r="U15" s="1007"/>
      <c r="V15" s="1007"/>
      <c r="W15" s="1007"/>
      <c r="X15" s="1006"/>
      <c r="Y15" s="1007"/>
      <c r="Z15" s="1006"/>
      <c r="AA15" s="1006"/>
      <c r="AB15" s="1007"/>
      <c r="AC15" s="1007"/>
      <c r="AD15" s="1007"/>
      <c r="AE15" s="1007"/>
      <c r="AF15" s="1007"/>
      <c r="AG15" s="1007"/>
    </row>
    <row r="16" spans="1:33" ht="15" x14ac:dyDescent="0.2">
      <c r="A16" s="133">
        <v>7</v>
      </c>
      <c r="B16" s="27" t="s">
        <v>21</v>
      </c>
      <c r="C16" s="648">
        <v>89</v>
      </c>
      <c r="D16" s="649">
        <v>271</v>
      </c>
      <c r="E16" s="649">
        <v>202</v>
      </c>
      <c r="F16" s="649">
        <v>8</v>
      </c>
      <c r="G16" s="650">
        <v>61</v>
      </c>
      <c r="H16" s="648">
        <v>0</v>
      </c>
      <c r="I16" s="649">
        <v>178702</v>
      </c>
      <c r="J16" s="649">
        <v>97765</v>
      </c>
      <c r="K16" s="649">
        <v>7525</v>
      </c>
      <c r="L16" s="650">
        <v>73412</v>
      </c>
      <c r="M16" s="648">
        <f t="shared" si="0"/>
        <v>0</v>
      </c>
      <c r="N16" s="649">
        <f t="shared" si="1"/>
        <v>659.41697416974171</v>
      </c>
      <c r="O16" s="649">
        <f t="shared" si="2"/>
        <v>483.98514851485146</v>
      </c>
      <c r="P16" s="649">
        <f t="shared" si="3"/>
        <v>940.625</v>
      </c>
      <c r="Q16" s="650">
        <f t="shared" si="4"/>
        <v>1203.4754098360656</v>
      </c>
    </row>
    <row r="17" spans="1:17" ht="15" x14ac:dyDescent="0.2">
      <c r="A17" s="133">
        <v>8</v>
      </c>
      <c r="B17" s="27" t="s">
        <v>22</v>
      </c>
      <c r="C17" s="648">
        <v>0</v>
      </c>
      <c r="D17" s="649">
        <v>319</v>
      </c>
      <c r="E17" s="649">
        <v>256</v>
      </c>
      <c r="F17" s="649">
        <v>5</v>
      </c>
      <c r="G17" s="650">
        <v>58</v>
      </c>
      <c r="H17" s="648">
        <v>0</v>
      </c>
      <c r="I17" s="649">
        <v>178428</v>
      </c>
      <c r="J17" s="649">
        <v>101694</v>
      </c>
      <c r="K17" s="649">
        <v>5109</v>
      </c>
      <c r="L17" s="650">
        <v>71625</v>
      </c>
      <c r="M17" s="648">
        <f t="shared" si="0"/>
        <v>0</v>
      </c>
      <c r="N17" s="649">
        <f t="shared" si="1"/>
        <v>559.33542319749222</v>
      </c>
      <c r="O17" s="649">
        <f t="shared" si="2"/>
        <v>397.2421875</v>
      </c>
      <c r="P17" s="649">
        <f t="shared" si="3"/>
        <v>1021.8</v>
      </c>
      <c r="Q17" s="650">
        <f t="shared" si="4"/>
        <v>1234.9137931034484</v>
      </c>
    </row>
    <row r="18" spans="1:17" ht="15" x14ac:dyDescent="0.2">
      <c r="A18" s="133">
        <v>9</v>
      </c>
      <c r="B18" s="27" t="s">
        <v>23</v>
      </c>
      <c r="C18" s="648">
        <v>1</v>
      </c>
      <c r="D18" s="649">
        <v>194</v>
      </c>
      <c r="E18" s="649">
        <v>156</v>
      </c>
      <c r="F18" s="649">
        <v>1</v>
      </c>
      <c r="G18" s="650">
        <v>37</v>
      </c>
      <c r="H18" s="648">
        <v>417</v>
      </c>
      <c r="I18" s="649">
        <v>65769</v>
      </c>
      <c r="J18" s="649">
        <v>10680</v>
      </c>
      <c r="K18" s="649">
        <v>730</v>
      </c>
      <c r="L18" s="650">
        <v>54359</v>
      </c>
      <c r="M18" s="648">
        <f t="shared" si="0"/>
        <v>417</v>
      </c>
      <c r="N18" s="649">
        <f t="shared" si="1"/>
        <v>339.01546391752578</v>
      </c>
      <c r="O18" s="649">
        <f t="shared" si="2"/>
        <v>68.461538461538467</v>
      </c>
      <c r="P18" s="649">
        <f t="shared" si="3"/>
        <v>730</v>
      </c>
      <c r="Q18" s="650">
        <f t="shared" si="4"/>
        <v>1469.1621621621621</v>
      </c>
    </row>
    <row r="19" spans="1:17" ht="15" x14ac:dyDescent="0.2">
      <c r="A19" s="133">
        <v>10</v>
      </c>
      <c r="B19" s="27" t="s">
        <v>24</v>
      </c>
      <c r="C19" s="648">
        <v>54</v>
      </c>
      <c r="D19" s="649">
        <v>184</v>
      </c>
      <c r="E19" s="649">
        <v>137</v>
      </c>
      <c r="F19" s="649">
        <v>5</v>
      </c>
      <c r="G19" s="650">
        <v>42</v>
      </c>
      <c r="H19" s="648">
        <v>7920</v>
      </c>
      <c r="I19" s="649">
        <v>101830</v>
      </c>
      <c r="J19" s="649">
        <v>43830</v>
      </c>
      <c r="K19" s="649">
        <v>2436</v>
      </c>
      <c r="L19" s="650">
        <v>55564</v>
      </c>
      <c r="M19" s="648">
        <f t="shared" si="0"/>
        <v>146.66666666666666</v>
      </c>
      <c r="N19" s="649">
        <f t="shared" si="1"/>
        <v>553.42391304347825</v>
      </c>
      <c r="O19" s="649">
        <f t="shared" si="2"/>
        <v>319.92700729927009</v>
      </c>
      <c r="P19" s="649">
        <f t="shared" si="3"/>
        <v>487.2</v>
      </c>
      <c r="Q19" s="650">
        <f t="shared" si="4"/>
        <v>1322.952380952381</v>
      </c>
    </row>
    <row r="20" spans="1:17" ht="15" x14ac:dyDescent="0.2">
      <c r="A20" s="133">
        <v>11</v>
      </c>
      <c r="B20" s="27" t="s">
        <v>25</v>
      </c>
      <c r="C20" s="648">
        <v>0</v>
      </c>
      <c r="D20" s="649">
        <v>192</v>
      </c>
      <c r="E20" s="649">
        <v>134</v>
      </c>
      <c r="F20" s="649">
        <v>10</v>
      </c>
      <c r="G20" s="650">
        <v>48</v>
      </c>
      <c r="H20" s="648">
        <v>0</v>
      </c>
      <c r="I20" s="649">
        <v>167778</v>
      </c>
      <c r="J20" s="649">
        <v>90377</v>
      </c>
      <c r="K20" s="649">
        <v>7630</v>
      </c>
      <c r="L20" s="650">
        <v>69771</v>
      </c>
      <c r="M20" s="648">
        <f t="shared" si="0"/>
        <v>0</v>
      </c>
      <c r="N20" s="649">
        <f t="shared" si="1"/>
        <v>873.84375</v>
      </c>
      <c r="O20" s="649">
        <f t="shared" si="2"/>
        <v>674.45522388059703</v>
      </c>
      <c r="P20" s="649">
        <f t="shared" si="3"/>
        <v>763</v>
      </c>
      <c r="Q20" s="650">
        <f t="shared" si="4"/>
        <v>1453.5625</v>
      </c>
    </row>
    <row r="21" spans="1:17" ht="15" x14ac:dyDescent="0.2">
      <c r="A21" s="133">
        <v>12</v>
      </c>
      <c r="B21" s="27" t="s">
        <v>26</v>
      </c>
      <c r="C21" s="648">
        <v>0</v>
      </c>
      <c r="D21" s="649">
        <v>229</v>
      </c>
      <c r="E21" s="649">
        <v>192</v>
      </c>
      <c r="F21" s="649">
        <v>10</v>
      </c>
      <c r="G21" s="650">
        <v>27</v>
      </c>
      <c r="H21" s="648">
        <v>0</v>
      </c>
      <c r="I21" s="649">
        <v>135509</v>
      </c>
      <c r="J21" s="649">
        <v>85742</v>
      </c>
      <c r="K21" s="649">
        <v>11927</v>
      </c>
      <c r="L21" s="650">
        <v>37840</v>
      </c>
      <c r="M21" s="648">
        <f t="shared" si="0"/>
        <v>0</v>
      </c>
      <c r="N21" s="649">
        <f t="shared" si="1"/>
        <v>591.74235807860259</v>
      </c>
      <c r="O21" s="649">
        <f t="shared" si="2"/>
        <v>446.57291666666669</v>
      </c>
      <c r="P21" s="649">
        <f t="shared" si="3"/>
        <v>1192.7</v>
      </c>
      <c r="Q21" s="650">
        <f t="shared" si="4"/>
        <v>1401.4814814814815</v>
      </c>
    </row>
    <row r="22" spans="1:17" ht="15" x14ac:dyDescent="0.2">
      <c r="A22" s="133">
        <v>13</v>
      </c>
      <c r="B22" s="27" t="s">
        <v>27</v>
      </c>
      <c r="C22" s="648">
        <v>48</v>
      </c>
      <c r="D22" s="649">
        <v>280</v>
      </c>
      <c r="E22" s="649">
        <v>227</v>
      </c>
      <c r="F22" s="649">
        <v>10</v>
      </c>
      <c r="G22" s="650">
        <v>43</v>
      </c>
      <c r="H22" s="648">
        <v>11868</v>
      </c>
      <c r="I22" s="649">
        <v>184570</v>
      </c>
      <c r="J22" s="649">
        <v>115681</v>
      </c>
      <c r="K22" s="649">
        <v>6498</v>
      </c>
      <c r="L22" s="650">
        <v>62391</v>
      </c>
      <c r="M22" s="648">
        <f t="shared" si="0"/>
        <v>247.25</v>
      </c>
      <c r="N22" s="649">
        <f t="shared" si="1"/>
        <v>659.17857142857144</v>
      </c>
      <c r="O22" s="649">
        <f t="shared" si="2"/>
        <v>509.6079295154185</v>
      </c>
      <c r="P22" s="649">
        <f t="shared" si="3"/>
        <v>649.79999999999995</v>
      </c>
      <c r="Q22" s="650">
        <f t="shared" si="4"/>
        <v>1450.953488372093</v>
      </c>
    </row>
    <row r="23" spans="1:17" ht="15" x14ac:dyDescent="0.2">
      <c r="A23" s="133">
        <v>14</v>
      </c>
      <c r="B23" s="27" t="s">
        <v>28</v>
      </c>
      <c r="C23" s="648">
        <v>0</v>
      </c>
      <c r="D23" s="649">
        <v>376</v>
      </c>
      <c r="E23" s="649">
        <v>340</v>
      </c>
      <c r="F23" s="649">
        <v>1</v>
      </c>
      <c r="G23" s="650">
        <v>35</v>
      </c>
      <c r="H23" s="648">
        <v>0</v>
      </c>
      <c r="I23" s="649">
        <v>220495</v>
      </c>
      <c r="J23" s="649">
        <v>175583</v>
      </c>
      <c r="K23" s="649">
        <v>728</v>
      </c>
      <c r="L23" s="650">
        <v>44184</v>
      </c>
      <c r="M23" s="648">
        <f t="shared" si="0"/>
        <v>0</v>
      </c>
      <c r="N23" s="649">
        <f t="shared" si="1"/>
        <v>586.42287234042556</v>
      </c>
      <c r="O23" s="649">
        <f t="shared" si="2"/>
        <v>516.42058823529408</v>
      </c>
      <c r="P23" s="649">
        <f t="shared" si="3"/>
        <v>728</v>
      </c>
      <c r="Q23" s="650">
        <f t="shared" si="4"/>
        <v>1262.4000000000001</v>
      </c>
    </row>
    <row r="24" spans="1:17" ht="15" customHeight="1" thickBot="1" x14ac:dyDescent="0.25">
      <c r="A24" s="141">
        <v>15</v>
      </c>
      <c r="B24" s="35" t="s">
        <v>29</v>
      </c>
      <c r="C24" s="651">
        <v>0</v>
      </c>
      <c r="D24" s="652">
        <v>144</v>
      </c>
      <c r="E24" s="652">
        <v>95</v>
      </c>
      <c r="F24" s="652">
        <v>3</v>
      </c>
      <c r="G24" s="653">
        <v>46</v>
      </c>
      <c r="H24" s="651">
        <v>0</v>
      </c>
      <c r="I24" s="652">
        <v>92742</v>
      </c>
      <c r="J24" s="652">
        <v>26994</v>
      </c>
      <c r="K24" s="652">
        <v>1720</v>
      </c>
      <c r="L24" s="653">
        <v>64028</v>
      </c>
      <c r="M24" s="651">
        <f t="shared" si="0"/>
        <v>0</v>
      </c>
      <c r="N24" s="652">
        <f t="shared" si="1"/>
        <v>644.04166666666663</v>
      </c>
      <c r="O24" s="652">
        <f t="shared" si="2"/>
        <v>284.14736842105265</v>
      </c>
      <c r="P24" s="652">
        <f t="shared" si="3"/>
        <v>573.33333333333337</v>
      </c>
      <c r="Q24" s="653">
        <f t="shared" si="4"/>
        <v>1391.9130434782608</v>
      </c>
    </row>
    <row r="25" spans="1:17" ht="16.5" thickBot="1" x14ac:dyDescent="0.3">
      <c r="A25" s="148"/>
      <c r="B25" s="829" t="s">
        <v>481</v>
      </c>
      <c r="C25" s="654">
        <f t="shared" ref="C25:L26" si="5">SUM(C10:C24)</f>
        <v>742</v>
      </c>
      <c r="D25" s="654">
        <f t="shared" si="5"/>
        <v>2776</v>
      </c>
      <c r="E25" s="654">
        <f t="shared" si="5"/>
        <v>2214</v>
      </c>
      <c r="F25" s="654">
        <f t="shared" si="5"/>
        <v>75</v>
      </c>
      <c r="G25" s="654">
        <f t="shared" si="5"/>
        <v>487</v>
      </c>
      <c r="H25" s="654">
        <f t="shared" si="5"/>
        <v>107104</v>
      </c>
      <c r="I25" s="654">
        <f t="shared" si="5"/>
        <v>1706380</v>
      </c>
      <c r="J25" s="654">
        <f t="shared" si="5"/>
        <v>984929</v>
      </c>
      <c r="K25" s="654">
        <f t="shared" si="5"/>
        <v>57967</v>
      </c>
      <c r="L25" s="654">
        <f t="shared" si="5"/>
        <v>663484</v>
      </c>
      <c r="M25" s="654">
        <f t="shared" si="0"/>
        <v>144.34501347708894</v>
      </c>
      <c r="N25" s="654">
        <f t="shared" si="1"/>
        <v>614.69020172910666</v>
      </c>
      <c r="O25" s="654">
        <f t="shared" si="2"/>
        <v>444.86404697380306</v>
      </c>
      <c r="P25" s="654">
        <f t="shared" si="3"/>
        <v>772.89333333333332</v>
      </c>
      <c r="Q25" s="655">
        <f t="shared" si="4"/>
        <v>1362.3901437371662</v>
      </c>
    </row>
    <row r="26" spans="1:17" s="986" customFormat="1" ht="15" x14ac:dyDescent="0.2">
      <c r="A26" s="985"/>
      <c r="B26" s="1377" t="s">
        <v>476</v>
      </c>
      <c r="C26" s="1378">
        <f t="shared" si="5"/>
        <v>1428</v>
      </c>
      <c r="D26" s="1378">
        <f t="shared" si="5"/>
        <v>5418</v>
      </c>
      <c r="E26" s="1378">
        <f t="shared" si="5"/>
        <v>4309</v>
      </c>
      <c r="F26" s="1378">
        <f t="shared" si="5"/>
        <v>150</v>
      </c>
      <c r="G26" s="1378">
        <f t="shared" si="5"/>
        <v>959</v>
      </c>
      <c r="H26" s="1378">
        <f t="shared" si="5"/>
        <v>203055</v>
      </c>
      <c r="I26" s="1378">
        <f t="shared" si="5"/>
        <v>3306097</v>
      </c>
      <c r="J26" s="1378">
        <f t="shared" si="5"/>
        <v>1882234</v>
      </c>
      <c r="K26" s="1378">
        <f t="shared" si="5"/>
        <v>115934</v>
      </c>
      <c r="L26" s="1378">
        <f t="shared" si="5"/>
        <v>1307929</v>
      </c>
      <c r="M26" s="1378">
        <f t="shared" ref="M26" si="6">IFERROR(H26/C26,0)</f>
        <v>142.19537815126051</v>
      </c>
      <c r="N26" s="1378">
        <f t="shared" ref="N26" si="7">IFERROR(I26/D26,0)</f>
        <v>610.20616463639715</v>
      </c>
      <c r="O26" s="1378">
        <f t="shared" ref="O26" si="8">IFERROR(J26/E26,0)</f>
        <v>436.8145741471339</v>
      </c>
      <c r="P26" s="1378">
        <f t="shared" ref="P26" si="9">IFERROR(K26/F26,0)</f>
        <v>772.89333333333332</v>
      </c>
      <c r="Q26" s="1379">
        <f t="shared" ref="Q26" si="10">IFERROR(L26/G26,0)</f>
        <v>1363.8467153284671</v>
      </c>
    </row>
    <row r="27" spans="1:17" s="972" customFormat="1" ht="15" x14ac:dyDescent="0.2">
      <c r="A27" s="987"/>
      <c r="B27" s="973" t="s">
        <v>446</v>
      </c>
      <c r="C27" s="999">
        <v>427</v>
      </c>
      <c r="D27" s="999">
        <v>2241</v>
      </c>
      <c r="E27" s="999">
        <v>1695</v>
      </c>
      <c r="F27" s="999">
        <v>71</v>
      </c>
      <c r="G27" s="999">
        <v>475</v>
      </c>
      <c r="H27" s="999">
        <v>27463</v>
      </c>
      <c r="I27" s="999">
        <v>443649</v>
      </c>
      <c r="J27" s="999">
        <v>266901</v>
      </c>
      <c r="K27" s="999">
        <v>14528</v>
      </c>
      <c r="L27" s="999">
        <v>162220</v>
      </c>
      <c r="M27" s="999">
        <v>64.316159250585486</v>
      </c>
      <c r="N27" s="999">
        <v>197.96921017402946</v>
      </c>
      <c r="O27" s="999">
        <v>157.46371681415928</v>
      </c>
      <c r="P27" s="999">
        <v>204.61971830985917</v>
      </c>
      <c r="Q27" s="1000">
        <v>341.51578947368421</v>
      </c>
    </row>
    <row r="28" spans="1:17" s="778" customFormat="1" ht="15" x14ac:dyDescent="0.2">
      <c r="A28" s="781"/>
      <c r="B28" s="827" t="s">
        <v>230</v>
      </c>
      <c r="C28" s="825">
        <v>811</v>
      </c>
      <c r="D28" s="825">
        <v>2947</v>
      </c>
      <c r="E28" s="825">
        <v>2391</v>
      </c>
      <c r="F28" s="825">
        <v>80</v>
      </c>
      <c r="G28" s="825">
        <v>476</v>
      </c>
      <c r="H28" s="825">
        <v>105967</v>
      </c>
      <c r="I28" s="825">
        <v>1840697</v>
      </c>
      <c r="J28" s="825">
        <v>1134910</v>
      </c>
      <c r="K28" s="825">
        <v>58621</v>
      </c>
      <c r="L28" s="825">
        <v>647166</v>
      </c>
      <c r="M28" s="825">
        <v>130.66214549938348</v>
      </c>
      <c r="N28" s="825">
        <v>624.60027146250422</v>
      </c>
      <c r="O28" s="825">
        <v>474.65913843580091</v>
      </c>
      <c r="P28" s="825">
        <v>732.76250000000005</v>
      </c>
      <c r="Q28" s="833">
        <v>1359.59243697479</v>
      </c>
    </row>
    <row r="29" spans="1:17" s="160" customFormat="1" ht="15" x14ac:dyDescent="0.2">
      <c r="A29" s="191"/>
      <c r="B29" s="624" t="s">
        <v>209</v>
      </c>
      <c r="C29" s="656">
        <v>671</v>
      </c>
      <c r="D29" s="656">
        <v>2569</v>
      </c>
      <c r="E29" s="656">
        <v>2017</v>
      </c>
      <c r="F29" s="656">
        <v>84</v>
      </c>
      <c r="G29" s="656">
        <v>468</v>
      </c>
      <c r="H29" s="656">
        <v>70742</v>
      </c>
      <c r="I29" s="656">
        <v>1201310.5</v>
      </c>
      <c r="J29" s="656">
        <v>733563</v>
      </c>
      <c r="K29" s="656">
        <v>41834.5</v>
      </c>
      <c r="L29" s="656">
        <v>425913</v>
      </c>
      <c r="M29" s="656">
        <v>105.42771982116244</v>
      </c>
      <c r="N29" s="656">
        <v>467.61794472557415</v>
      </c>
      <c r="O29" s="656">
        <v>363.69013386217154</v>
      </c>
      <c r="P29" s="656">
        <v>498.02976190476193</v>
      </c>
      <c r="Q29" s="657">
        <v>910.07051282051282</v>
      </c>
    </row>
    <row r="30" spans="1:17" s="160" customFormat="1" ht="15" x14ac:dyDescent="0.2">
      <c r="A30" s="191"/>
      <c r="B30" s="624" t="s">
        <v>179</v>
      </c>
      <c r="C30" s="656">
        <v>512</v>
      </c>
      <c r="D30" s="656">
        <v>2433</v>
      </c>
      <c r="E30" s="656">
        <v>1891</v>
      </c>
      <c r="F30" s="656">
        <v>80</v>
      </c>
      <c r="G30" s="656">
        <v>462</v>
      </c>
      <c r="H30" s="656">
        <v>35559</v>
      </c>
      <c r="I30" s="656">
        <v>564250</v>
      </c>
      <c r="J30" s="656">
        <v>332234</v>
      </c>
      <c r="K30" s="656">
        <v>21168</v>
      </c>
      <c r="L30" s="656">
        <v>210848</v>
      </c>
      <c r="M30" s="656">
        <v>69.451171875</v>
      </c>
      <c r="N30" s="656">
        <v>231.91533086724209</v>
      </c>
      <c r="O30" s="656">
        <v>175.69222633527235</v>
      </c>
      <c r="P30" s="656">
        <v>264.60000000000002</v>
      </c>
      <c r="Q30" s="657">
        <v>456.38095238095241</v>
      </c>
    </row>
    <row r="31" spans="1:17" s="160" customFormat="1" ht="15" x14ac:dyDescent="0.2">
      <c r="A31" s="191"/>
      <c r="B31" s="624" t="s">
        <v>165</v>
      </c>
      <c r="C31" s="656">
        <v>821</v>
      </c>
      <c r="D31" s="656">
        <v>3004</v>
      </c>
      <c r="E31" s="656">
        <v>2414</v>
      </c>
      <c r="F31" s="656">
        <v>83</v>
      </c>
      <c r="G31" s="656">
        <v>493</v>
      </c>
      <c r="H31" s="656">
        <v>115616.5</v>
      </c>
      <c r="I31" s="656">
        <v>1814317</v>
      </c>
      <c r="J31" s="656">
        <v>1172780</v>
      </c>
      <c r="K31" s="656">
        <v>61087</v>
      </c>
      <c r="L31" s="656">
        <v>558712</v>
      </c>
      <c r="M31" s="656">
        <v>140.8239951278928</v>
      </c>
      <c r="N31" s="656">
        <v>603.96704394141148</v>
      </c>
      <c r="O31" s="656">
        <v>485.82435791217898</v>
      </c>
      <c r="P31" s="656">
        <v>735.98795180722891</v>
      </c>
      <c r="Q31" s="657">
        <v>1133.2900608519269</v>
      </c>
    </row>
    <row r="32" spans="1:17" s="160" customFormat="1" ht="15.75" thickBot="1" x14ac:dyDescent="0.25">
      <c r="A32" s="149"/>
      <c r="B32" s="625" t="s">
        <v>159</v>
      </c>
      <c r="C32" s="658">
        <v>355</v>
      </c>
      <c r="D32" s="658">
        <v>3426</v>
      </c>
      <c r="E32" s="658">
        <v>2864</v>
      </c>
      <c r="F32" s="658">
        <v>86</v>
      </c>
      <c r="G32" s="658">
        <v>476</v>
      </c>
      <c r="H32" s="658">
        <v>27247</v>
      </c>
      <c r="I32" s="658">
        <v>2030329</v>
      </c>
      <c r="J32" s="658">
        <v>1347746</v>
      </c>
      <c r="K32" s="658">
        <v>68070</v>
      </c>
      <c r="L32" s="658">
        <v>614513</v>
      </c>
      <c r="M32" s="658">
        <v>76.752112676056342</v>
      </c>
      <c r="N32" s="658">
        <v>592.62375948628141</v>
      </c>
      <c r="O32" s="658">
        <v>470.58170391061452</v>
      </c>
      <c r="P32" s="658">
        <v>791.51162790697674</v>
      </c>
      <c r="Q32" s="659">
        <v>1290.9936974789916</v>
      </c>
    </row>
    <row r="33" spans="1:17" x14ac:dyDescent="0.2">
      <c r="A33" s="188" t="s">
        <v>175</v>
      </c>
      <c r="B33" s="97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17" x14ac:dyDescent="0.2">
      <c r="A34" s="188" t="s">
        <v>176</v>
      </c>
      <c r="B34" s="97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x14ac:dyDescent="0.2">
      <c r="A35" s="188" t="s">
        <v>177</v>
      </c>
      <c r="B35" s="97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17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7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7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3">
    <mergeCell ref="C8:G8"/>
    <mergeCell ref="H8:L8"/>
    <mergeCell ref="M8:Q8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  <headerFooter>
    <oddHeader>&amp;R&amp;T</oddHeader>
    <oddFooter>&amp;L&amp;F&amp;CDato skrevet ut: &amp;D&amp;RÅRSSTATISTIKK 2011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D25"/>
  <sheetViews>
    <sheetView showGridLines="0" workbookViewId="0">
      <selection activeCell="M30" sqref="M30"/>
    </sheetView>
  </sheetViews>
  <sheetFormatPr baseColWidth="10" defaultRowHeight="14.25" x14ac:dyDescent="0.2"/>
  <cols>
    <col min="1" max="1" width="8.140625" style="783" customWidth="1"/>
    <col min="2" max="2" width="19.42578125" style="783" customWidth="1"/>
    <col min="3" max="3" width="22.28515625" style="783" customWidth="1"/>
    <col min="4" max="4" width="19.5703125" style="783" customWidth="1"/>
    <col min="5" max="16384" width="11.42578125" style="783"/>
  </cols>
  <sheetData>
    <row r="3" spans="1:4" x14ac:dyDescent="0.2">
      <c r="A3" s="1553" t="s">
        <v>553</v>
      </c>
    </row>
    <row r="4" spans="1:4" ht="15" thickBot="1" x14ac:dyDescent="0.25"/>
    <row r="5" spans="1:4" ht="58.5" thickBot="1" x14ac:dyDescent="0.3">
      <c r="A5" s="1554" t="s">
        <v>2</v>
      </c>
      <c r="B5" s="1555" t="s">
        <v>3</v>
      </c>
      <c r="C5" s="1556" t="s">
        <v>337</v>
      </c>
      <c r="D5" s="1556" t="s">
        <v>520</v>
      </c>
    </row>
    <row r="6" spans="1:4" x14ac:dyDescent="0.2">
      <c r="A6" s="498">
        <v>1</v>
      </c>
      <c r="B6" s="499" t="s">
        <v>15</v>
      </c>
      <c r="C6" s="1380">
        <v>336</v>
      </c>
      <c r="D6" s="1381">
        <v>0</v>
      </c>
    </row>
    <row r="7" spans="1:4" x14ac:dyDescent="0.2">
      <c r="A7" s="496">
        <v>2</v>
      </c>
      <c r="B7" s="497" t="s">
        <v>16</v>
      </c>
      <c r="C7" s="805">
        <v>438</v>
      </c>
      <c r="D7" s="1382">
        <v>5</v>
      </c>
    </row>
    <row r="8" spans="1:4" x14ac:dyDescent="0.2">
      <c r="A8" s="496">
        <v>3</v>
      </c>
      <c r="B8" s="497" t="s">
        <v>17</v>
      </c>
      <c r="C8" s="805">
        <v>495</v>
      </c>
      <c r="D8" s="1382">
        <v>0</v>
      </c>
    </row>
    <row r="9" spans="1:4" ht="28.5" x14ac:dyDescent="0.2">
      <c r="A9" s="496">
        <v>4</v>
      </c>
      <c r="B9" s="497" t="s">
        <v>18</v>
      </c>
      <c r="C9" s="805">
        <v>350</v>
      </c>
      <c r="D9" s="1382">
        <v>0</v>
      </c>
    </row>
    <row r="10" spans="1:4" x14ac:dyDescent="0.2">
      <c r="A10" s="496">
        <v>5</v>
      </c>
      <c r="B10" s="497" t="s">
        <v>19</v>
      </c>
      <c r="C10" s="805">
        <v>892</v>
      </c>
      <c r="D10" s="1382">
        <v>7</v>
      </c>
    </row>
    <row r="11" spans="1:4" x14ac:dyDescent="0.2">
      <c r="A11" s="498">
        <v>6</v>
      </c>
      <c r="B11" s="499" t="s">
        <v>20</v>
      </c>
      <c r="C11" s="805">
        <v>631</v>
      </c>
      <c r="D11" s="1382">
        <v>0</v>
      </c>
    </row>
    <row r="12" spans="1:4" x14ac:dyDescent="0.2">
      <c r="A12" s="498">
        <v>7</v>
      </c>
      <c r="B12" s="499" t="s">
        <v>21</v>
      </c>
      <c r="C12" s="805">
        <v>798</v>
      </c>
      <c r="D12" s="1382">
        <v>0</v>
      </c>
    </row>
    <row r="13" spans="1:4" x14ac:dyDescent="0.2">
      <c r="A13" s="496">
        <v>8</v>
      </c>
      <c r="B13" s="497" t="s">
        <v>22</v>
      </c>
      <c r="C13" s="805">
        <v>700</v>
      </c>
      <c r="D13" s="1382">
        <v>0</v>
      </c>
    </row>
    <row r="14" spans="1:4" x14ac:dyDescent="0.2">
      <c r="A14" s="496">
        <v>9</v>
      </c>
      <c r="B14" s="497" t="s">
        <v>23</v>
      </c>
      <c r="C14" s="805">
        <v>494</v>
      </c>
      <c r="D14" s="1382">
        <v>0</v>
      </c>
    </row>
    <row r="15" spans="1:4" x14ac:dyDescent="0.2">
      <c r="A15" s="496">
        <v>10</v>
      </c>
      <c r="B15" s="497" t="s">
        <v>24</v>
      </c>
      <c r="C15" s="805">
        <v>509</v>
      </c>
      <c r="D15" s="1382">
        <v>0</v>
      </c>
    </row>
    <row r="16" spans="1:4" x14ac:dyDescent="0.2">
      <c r="A16" s="498">
        <v>11</v>
      </c>
      <c r="B16" s="499" t="s">
        <v>25</v>
      </c>
      <c r="C16" s="805">
        <v>482</v>
      </c>
      <c r="D16" s="1382">
        <v>0</v>
      </c>
    </row>
    <row r="17" spans="1:4" x14ac:dyDescent="0.2">
      <c r="A17" s="496">
        <v>12</v>
      </c>
      <c r="B17" s="497" t="s">
        <v>26</v>
      </c>
      <c r="C17" s="805">
        <v>771</v>
      </c>
      <c r="D17" s="1382">
        <v>7</v>
      </c>
    </row>
    <row r="18" spans="1:4" x14ac:dyDescent="0.2">
      <c r="A18" s="496">
        <v>13</v>
      </c>
      <c r="B18" s="497" t="s">
        <v>27</v>
      </c>
      <c r="C18" s="805">
        <v>1384</v>
      </c>
      <c r="D18" s="1382">
        <v>0</v>
      </c>
    </row>
    <row r="19" spans="1:4" x14ac:dyDescent="0.2">
      <c r="A19" s="496">
        <v>14</v>
      </c>
      <c r="B19" s="497" t="s">
        <v>28</v>
      </c>
      <c r="C19" s="805">
        <v>897</v>
      </c>
      <c r="D19" s="1382">
        <v>0</v>
      </c>
    </row>
    <row r="20" spans="1:4" ht="29.25" thickBot="1" x14ac:dyDescent="0.25">
      <c r="A20" s="697">
        <v>15</v>
      </c>
      <c r="B20" s="698" t="s">
        <v>29</v>
      </c>
      <c r="C20" s="808">
        <v>242</v>
      </c>
      <c r="D20" s="1383">
        <v>0</v>
      </c>
    </row>
    <row r="21" spans="1:4" ht="15.75" thickBot="1" x14ac:dyDescent="0.3">
      <c r="A21" s="1557"/>
      <c r="B21" s="1558" t="s">
        <v>521</v>
      </c>
      <c r="C21" s="1559">
        <f>SUM(C6:C20)</f>
        <v>9419</v>
      </c>
      <c r="D21" s="1559">
        <f>SUM(D6:D20)</f>
        <v>19</v>
      </c>
    </row>
    <row r="22" spans="1:4" ht="15" thickBot="1" x14ac:dyDescent="0.25">
      <c r="A22" s="1557"/>
      <c r="B22" s="1560" t="s">
        <v>338</v>
      </c>
      <c r="C22" s="1561">
        <v>9741</v>
      </c>
      <c r="D22" s="1561" t="s">
        <v>522</v>
      </c>
    </row>
    <row r="25" spans="1:4" x14ac:dyDescent="0.2">
      <c r="C25" s="783" t="s">
        <v>166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/>
  <dimension ref="A1:AB36"/>
  <sheetViews>
    <sheetView showGridLines="0" workbookViewId="0">
      <selection activeCell="G3" sqref="G3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2.28515625" style="2" customWidth="1"/>
    <col min="4" max="4" width="14.28515625" style="2" customWidth="1"/>
    <col min="5" max="5" width="10.7109375" style="2" customWidth="1"/>
    <col min="6" max="6" width="12.42578125" style="2" customWidth="1"/>
    <col min="7" max="7" width="13.28515625" style="2" customWidth="1"/>
    <col min="8" max="8" width="12" style="2" customWidth="1"/>
    <col min="9" max="9" width="9.7109375" style="2" customWidth="1"/>
    <col min="10" max="10" width="14.42578125" style="2" customWidth="1"/>
    <col min="11" max="11" width="10.5703125" style="2" customWidth="1"/>
    <col min="12" max="12" width="5.5703125" style="2" customWidth="1"/>
    <col min="13" max="13" width="5" style="2" customWidth="1"/>
    <col min="14" max="14" width="11.42578125" style="2" customWidth="1"/>
    <col min="15" max="16384" width="11.42578125" style="2"/>
  </cols>
  <sheetData>
    <row r="1" spans="1:28" x14ac:dyDescent="0.2">
      <c r="A1" s="61" t="s">
        <v>43</v>
      </c>
      <c r="B1" s="62"/>
    </row>
    <row r="2" spans="1:28" x14ac:dyDescent="0.2">
      <c r="A2" s="1" t="s">
        <v>44</v>
      </c>
    </row>
    <row r="3" spans="1:28" ht="21.75" customHeight="1" x14ac:dyDescent="0.2"/>
    <row r="4" spans="1:28" x14ac:dyDescent="0.2">
      <c r="A4" s="1" t="str">
        <f>A8</f>
        <v>Tabell 3 - 1 - D1 og D2 - Beboere i utenbys sykehjem og øvrige institusjonsplasser pr. 31.12.</v>
      </c>
    </row>
    <row r="7" spans="1:28" x14ac:dyDescent="0.2">
      <c r="A7" s="63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28" s="8" customFormat="1" ht="30" customHeight="1" thickBot="1" x14ac:dyDescent="0.25">
      <c r="A8" s="7" t="s">
        <v>488</v>
      </c>
    </row>
    <row r="9" spans="1:28" s="11" customFormat="1" ht="26.25" customHeight="1" thickBot="1" x14ac:dyDescent="0.25">
      <c r="A9" s="126"/>
      <c r="B9" s="127"/>
      <c r="C9" s="1625" t="s">
        <v>45</v>
      </c>
      <c r="D9" s="1625"/>
      <c r="E9" s="1625"/>
      <c r="F9" s="1625"/>
      <c r="G9" s="1625"/>
      <c r="H9" s="1625"/>
      <c r="I9" s="1625"/>
      <c r="J9" s="128"/>
      <c r="K9" s="129"/>
      <c r="L9" s="54"/>
    </row>
    <row r="10" spans="1:28" s="11" customFormat="1" ht="75.75" customHeight="1" thickBot="1" x14ac:dyDescent="0.25">
      <c r="A10" s="130" t="s">
        <v>2</v>
      </c>
      <c r="B10" s="14" t="s">
        <v>3</v>
      </c>
      <c r="C10" s="45" t="s">
        <v>46</v>
      </c>
      <c r="D10" s="45" t="s">
        <v>47</v>
      </c>
      <c r="E10" s="45" t="s">
        <v>48</v>
      </c>
      <c r="F10" s="45" t="s">
        <v>49</v>
      </c>
      <c r="G10" s="45" t="s">
        <v>50</v>
      </c>
      <c r="H10" s="45" t="s">
        <v>51</v>
      </c>
      <c r="I10" s="45" t="s">
        <v>52</v>
      </c>
      <c r="J10" s="56" t="s">
        <v>200</v>
      </c>
      <c r="K10" s="131" t="s">
        <v>53</v>
      </c>
    </row>
    <row r="11" spans="1:28" ht="12.95" customHeight="1" x14ac:dyDescent="0.2">
      <c r="A11" s="132">
        <v>1</v>
      </c>
      <c r="B11" s="20" t="s">
        <v>15</v>
      </c>
      <c r="C11" s="240">
        <v>5</v>
      </c>
      <c r="D11" s="240">
        <v>13</v>
      </c>
      <c r="E11" s="723">
        <f t="shared" ref="E11:E25" si="0">SUM(C11:D11)</f>
        <v>18</v>
      </c>
      <c r="F11" s="240">
        <v>0</v>
      </c>
      <c r="G11" s="240">
        <v>0</v>
      </c>
      <c r="H11" s="240">
        <f t="shared" ref="H11:H25" si="1">SUM(F11:G11)</f>
        <v>0</v>
      </c>
      <c r="I11" s="243">
        <f t="shared" ref="I11:I25" si="2">E11+H11</f>
        <v>18</v>
      </c>
      <c r="J11" s="240">
        <v>18</v>
      </c>
      <c r="K11" s="246">
        <f t="shared" ref="K11:K25" si="3">I11+J11</f>
        <v>36</v>
      </c>
      <c r="L11" s="25"/>
      <c r="N11" s="920"/>
      <c r="O11" s="919"/>
      <c r="P11" s="920"/>
      <c r="Q11" s="920"/>
      <c r="R11" s="920"/>
      <c r="S11" s="919"/>
      <c r="T11" s="920"/>
      <c r="U11" s="919"/>
      <c r="V11" s="919"/>
      <c r="W11" s="920"/>
      <c r="X11" s="920"/>
      <c r="Y11" s="920"/>
      <c r="Z11" s="920"/>
      <c r="AA11" s="920"/>
      <c r="AB11" s="920"/>
    </row>
    <row r="12" spans="1:28" ht="12.95" customHeight="1" x14ac:dyDescent="0.2">
      <c r="A12" s="133">
        <v>2</v>
      </c>
      <c r="B12" s="27" t="s">
        <v>16</v>
      </c>
      <c r="C12" s="241">
        <v>7</v>
      </c>
      <c r="D12" s="241">
        <v>3</v>
      </c>
      <c r="E12" s="725">
        <f t="shared" si="0"/>
        <v>10</v>
      </c>
      <c r="F12" s="241">
        <v>0</v>
      </c>
      <c r="G12" s="241">
        <v>1</v>
      </c>
      <c r="H12" s="241">
        <f t="shared" si="1"/>
        <v>1</v>
      </c>
      <c r="I12" s="244">
        <f t="shared" si="2"/>
        <v>11</v>
      </c>
      <c r="J12" s="241">
        <v>26</v>
      </c>
      <c r="K12" s="247">
        <f t="shared" si="3"/>
        <v>37</v>
      </c>
      <c r="L12" s="25"/>
    </row>
    <row r="13" spans="1:28" ht="12.95" customHeight="1" x14ac:dyDescent="0.2">
      <c r="A13" s="133">
        <v>3</v>
      </c>
      <c r="B13" s="27" t="s">
        <v>17</v>
      </c>
      <c r="C13" s="241">
        <v>2</v>
      </c>
      <c r="D13" s="241">
        <v>2</v>
      </c>
      <c r="E13" s="725">
        <f t="shared" si="0"/>
        <v>4</v>
      </c>
      <c r="F13" s="241">
        <v>0</v>
      </c>
      <c r="G13" s="241">
        <v>0</v>
      </c>
      <c r="H13" s="241">
        <f t="shared" si="1"/>
        <v>0</v>
      </c>
      <c r="I13" s="244">
        <f t="shared" si="2"/>
        <v>4</v>
      </c>
      <c r="J13" s="241">
        <v>23</v>
      </c>
      <c r="K13" s="247">
        <f t="shared" si="3"/>
        <v>27</v>
      </c>
      <c r="L13" s="25"/>
    </row>
    <row r="14" spans="1:28" ht="12.95" customHeight="1" x14ac:dyDescent="0.2">
      <c r="A14" s="133">
        <v>4</v>
      </c>
      <c r="B14" s="27" t="s">
        <v>18</v>
      </c>
      <c r="C14" s="241">
        <v>3</v>
      </c>
      <c r="D14" s="241">
        <v>3</v>
      </c>
      <c r="E14" s="725">
        <f t="shared" si="0"/>
        <v>6</v>
      </c>
      <c r="F14" s="241">
        <v>0</v>
      </c>
      <c r="G14" s="241">
        <v>0</v>
      </c>
      <c r="H14" s="241">
        <f t="shared" si="1"/>
        <v>0</v>
      </c>
      <c r="I14" s="244">
        <f t="shared" si="2"/>
        <v>6</v>
      </c>
      <c r="J14" s="241">
        <v>10</v>
      </c>
      <c r="K14" s="247">
        <f t="shared" si="3"/>
        <v>16</v>
      </c>
      <c r="L14" s="25"/>
    </row>
    <row r="15" spans="1:28" ht="12.95" customHeight="1" x14ac:dyDescent="0.2">
      <c r="A15" s="133">
        <v>5</v>
      </c>
      <c r="B15" s="27" t="s">
        <v>19</v>
      </c>
      <c r="C15" s="241">
        <v>8</v>
      </c>
      <c r="D15" s="241">
        <v>0</v>
      </c>
      <c r="E15" s="725">
        <f t="shared" si="0"/>
        <v>8</v>
      </c>
      <c r="F15" s="241">
        <v>0</v>
      </c>
      <c r="G15" s="241">
        <v>0</v>
      </c>
      <c r="H15" s="241">
        <f t="shared" si="1"/>
        <v>0</v>
      </c>
      <c r="I15" s="244">
        <f t="shared" si="2"/>
        <v>8</v>
      </c>
      <c r="J15" s="241">
        <v>33</v>
      </c>
      <c r="K15" s="247">
        <f t="shared" si="3"/>
        <v>41</v>
      </c>
      <c r="L15" s="25"/>
    </row>
    <row r="16" spans="1:28" ht="18.75" customHeight="1" x14ac:dyDescent="0.2">
      <c r="A16" s="134">
        <v>6</v>
      </c>
      <c r="B16" s="33" t="s">
        <v>20</v>
      </c>
      <c r="C16" s="241">
        <v>11</v>
      </c>
      <c r="D16" s="241">
        <v>0</v>
      </c>
      <c r="E16" s="725">
        <f t="shared" si="0"/>
        <v>11</v>
      </c>
      <c r="F16" s="241">
        <v>0</v>
      </c>
      <c r="G16" s="241">
        <v>0</v>
      </c>
      <c r="H16" s="241">
        <f t="shared" si="1"/>
        <v>0</v>
      </c>
      <c r="I16" s="244">
        <f t="shared" si="2"/>
        <v>11</v>
      </c>
      <c r="J16" s="241">
        <v>12</v>
      </c>
      <c r="K16" s="247">
        <f t="shared" si="3"/>
        <v>23</v>
      </c>
      <c r="L16" s="25"/>
    </row>
    <row r="17" spans="1:14" ht="12.95" customHeight="1" x14ac:dyDescent="0.2">
      <c r="A17" s="134">
        <v>7</v>
      </c>
      <c r="B17" s="33" t="s">
        <v>21</v>
      </c>
      <c r="C17" s="241">
        <v>5</v>
      </c>
      <c r="D17" s="241">
        <v>16</v>
      </c>
      <c r="E17" s="725">
        <f t="shared" si="0"/>
        <v>21</v>
      </c>
      <c r="F17" s="241">
        <v>0</v>
      </c>
      <c r="G17" s="241">
        <v>0</v>
      </c>
      <c r="H17" s="241">
        <f t="shared" si="1"/>
        <v>0</v>
      </c>
      <c r="I17" s="244">
        <f t="shared" si="2"/>
        <v>21</v>
      </c>
      <c r="J17" s="241">
        <v>4</v>
      </c>
      <c r="K17" s="247">
        <f t="shared" si="3"/>
        <v>25</v>
      </c>
      <c r="L17" s="25"/>
    </row>
    <row r="18" spans="1:14" ht="12.95" customHeight="1" x14ac:dyDescent="0.2">
      <c r="A18" s="133">
        <v>8</v>
      </c>
      <c r="B18" s="27" t="s">
        <v>22</v>
      </c>
      <c r="C18" s="241">
        <v>2</v>
      </c>
      <c r="D18" s="241">
        <v>7</v>
      </c>
      <c r="E18" s="725">
        <f t="shared" si="0"/>
        <v>9</v>
      </c>
      <c r="F18" s="241">
        <v>0</v>
      </c>
      <c r="G18" s="241">
        <v>0</v>
      </c>
      <c r="H18" s="241">
        <f t="shared" si="1"/>
        <v>0</v>
      </c>
      <c r="I18" s="244">
        <f t="shared" si="2"/>
        <v>9</v>
      </c>
      <c r="J18" s="241">
        <v>1</v>
      </c>
      <c r="K18" s="247">
        <f t="shared" si="3"/>
        <v>10</v>
      </c>
      <c r="L18" s="25"/>
      <c r="N18" s="2" t="s">
        <v>166</v>
      </c>
    </row>
    <row r="19" spans="1:14" ht="12.95" customHeight="1" x14ac:dyDescent="0.2">
      <c r="A19" s="133">
        <v>9</v>
      </c>
      <c r="B19" s="27" t="s">
        <v>23</v>
      </c>
      <c r="C19" s="241">
        <v>4</v>
      </c>
      <c r="D19" s="241">
        <v>2</v>
      </c>
      <c r="E19" s="725">
        <f t="shared" si="0"/>
        <v>6</v>
      </c>
      <c r="F19" s="241">
        <v>0</v>
      </c>
      <c r="G19" s="241">
        <v>0</v>
      </c>
      <c r="H19" s="241">
        <f t="shared" si="1"/>
        <v>0</v>
      </c>
      <c r="I19" s="244">
        <f t="shared" si="2"/>
        <v>6</v>
      </c>
      <c r="J19" s="241">
        <v>1</v>
      </c>
      <c r="K19" s="247">
        <f t="shared" si="3"/>
        <v>7</v>
      </c>
      <c r="L19" s="25"/>
    </row>
    <row r="20" spans="1:14" ht="12.95" customHeight="1" x14ac:dyDescent="0.2">
      <c r="A20" s="133">
        <v>10</v>
      </c>
      <c r="B20" s="27" t="s">
        <v>24</v>
      </c>
      <c r="C20" s="241">
        <v>5</v>
      </c>
      <c r="D20" s="241">
        <v>7</v>
      </c>
      <c r="E20" s="725">
        <f t="shared" si="0"/>
        <v>12</v>
      </c>
      <c r="F20" s="241">
        <v>0</v>
      </c>
      <c r="G20" s="241">
        <v>0</v>
      </c>
      <c r="H20" s="241">
        <f t="shared" si="1"/>
        <v>0</v>
      </c>
      <c r="I20" s="244">
        <f t="shared" si="2"/>
        <v>12</v>
      </c>
      <c r="J20" s="241">
        <v>3</v>
      </c>
      <c r="K20" s="247">
        <f t="shared" si="3"/>
        <v>15</v>
      </c>
      <c r="L20" s="25"/>
    </row>
    <row r="21" spans="1:14" ht="19.5" customHeight="1" x14ac:dyDescent="0.2">
      <c r="A21" s="134">
        <v>11</v>
      </c>
      <c r="B21" s="33" t="s">
        <v>25</v>
      </c>
      <c r="C21" s="241">
        <v>1</v>
      </c>
      <c r="D21" s="241">
        <v>5</v>
      </c>
      <c r="E21" s="725">
        <f t="shared" si="0"/>
        <v>6</v>
      </c>
      <c r="F21" s="241">
        <v>0</v>
      </c>
      <c r="G21" s="241">
        <v>0</v>
      </c>
      <c r="H21" s="241">
        <f t="shared" si="1"/>
        <v>0</v>
      </c>
      <c r="I21" s="244">
        <f t="shared" si="2"/>
        <v>6</v>
      </c>
      <c r="J21" s="241">
        <v>5</v>
      </c>
      <c r="K21" s="247">
        <f t="shared" si="3"/>
        <v>11</v>
      </c>
      <c r="L21" s="25"/>
    </row>
    <row r="22" spans="1:14" ht="12.95" customHeight="1" x14ac:dyDescent="0.2">
      <c r="A22" s="133">
        <v>12</v>
      </c>
      <c r="B22" s="27" t="s">
        <v>26</v>
      </c>
      <c r="C22" s="241">
        <v>11</v>
      </c>
      <c r="D22" s="241">
        <v>2</v>
      </c>
      <c r="E22" s="725">
        <f t="shared" si="0"/>
        <v>13</v>
      </c>
      <c r="F22" s="241">
        <v>0</v>
      </c>
      <c r="G22" s="241">
        <v>0</v>
      </c>
      <c r="H22" s="241">
        <f t="shared" si="1"/>
        <v>0</v>
      </c>
      <c r="I22" s="244">
        <f t="shared" si="2"/>
        <v>13</v>
      </c>
      <c r="J22" s="241">
        <v>31</v>
      </c>
      <c r="K22" s="247">
        <f t="shared" si="3"/>
        <v>44</v>
      </c>
      <c r="L22" s="25"/>
    </row>
    <row r="23" spans="1:14" ht="12.95" customHeight="1" x14ac:dyDescent="0.2">
      <c r="A23" s="133">
        <v>13</v>
      </c>
      <c r="B23" s="27" t="s">
        <v>27</v>
      </c>
      <c r="C23" s="241">
        <v>8</v>
      </c>
      <c r="D23" s="241">
        <v>3</v>
      </c>
      <c r="E23" s="725">
        <f t="shared" si="0"/>
        <v>11</v>
      </c>
      <c r="F23" s="241">
        <v>0</v>
      </c>
      <c r="G23" s="241">
        <v>0</v>
      </c>
      <c r="H23" s="241">
        <f t="shared" si="1"/>
        <v>0</v>
      </c>
      <c r="I23" s="244">
        <f t="shared" si="2"/>
        <v>11</v>
      </c>
      <c r="J23" s="241">
        <v>15</v>
      </c>
      <c r="K23" s="247">
        <f t="shared" si="3"/>
        <v>26</v>
      </c>
      <c r="L23" s="25"/>
    </row>
    <row r="24" spans="1:14" ht="12.95" customHeight="1" x14ac:dyDescent="0.2">
      <c r="A24" s="133">
        <v>14</v>
      </c>
      <c r="B24" s="27" t="s">
        <v>28</v>
      </c>
      <c r="C24" s="241">
        <v>8</v>
      </c>
      <c r="D24" s="241">
        <v>14</v>
      </c>
      <c r="E24" s="725">
        <f t="shared" si="0"/>
        <v>22</v>
      </c>
      <c r="F24" s="241">
        <v>0</v>
      </c>
      <c r="G24" s="241">
        <v>0</v>
      </c>
      <c r="H24" s="241">
        <f t="shared" si="1"/>
        <v>0</v>
      </c>
      <c r="I24" s="244">
        <f t="shared" si="2"/>
        <v>22</v>
      </c>
      <c r="J24" s="241">
        <v>3</v>
      </c>
      <c r="K24" s="247">
        <f t="shared" si="3"/>
        <v>25</v>
      </c>
      <c r="L24" s="25"/>
    </row>
    <row r="25" spans="1:14" ht="12.95" customHeight="1" thickBot="1" x14ac:dyDescent="0.25">
      <c r="A25" s="135">
        <v>15</v>
      </c>
      <c r="B25" s="136" t="s">
        <v>29</v>
      </c>
      <c r="C25" s="242">
        <v>2</v>
      </c>
      <c r="D25" s="242">
        <v>12</v>
      </c>
      <c r="E25" s="722">
        <f t="shared" si="0"/>
        <v>14</v>
      </c>
      <c r="F25" s="242">
        <v>0</v>
      </c>
      <c r="G25" s="242">
        <v>1</v>
      </c>
      <c r="H25" s="242">
        <f t="shared" si="1"/>
        <v>1</v>
      </c>
      <c r="I25" s="245">
        <f t="shared" si="2"/>
        <v>15</v>
      </c>
      <c r="J25" s="242">
        <v>2</v>
      </c>
      <c r="K25" s="248">
        <f t="shared" si="3"/>
        <v>17</v>
      </c>
      <c r="L25" s="25"/>
    </row>
    <row r="26" spans="1:14" customFormat="1" ht="12.75" x14ac:dyDescent="0.2">
      <c r="A26" s="114"/>
      <c r="B26" s="124" t="s">
        <v>481</v>
      </c>
      <c r="C26" s="39">
        <f t="shared" ref="C26:K26" si="4">SUM(C11:C25)</f>
        <v>82</v>
      </c>
      <c r="D26" s="40">
        <f t="shared" si="4"/>
        <v>89</v>
      </c>
      <c r="E26" s="41">
        <f t="shared" si="4"/>
        <v>171</v>
      </c>
      <c r="F26" s="39">
        <f t="shared" si="4"/>
        <v>0</v>
      </c>
      <c r="G26" s="40">
        <f t="shared" si="4"/>
        <v>2</v>
      </c>
      <c r="H26" s="41">
        <f t="shared" si="4"/>
        <v>2</v>
      </c>
      <c r="I26" s="41">
        <f t="shared" si="4"/>
        <v>173</v>
      </c>
      <c r="J26" s="39">
        <f t="shared" si="4"/>
        <v>187</v>
      </c>
      <c r="K26" s="125">
        <f t="shared" si="4"/>
        <v>360</v>
      </c>
      <c r="L26" s="25"/>
      <c r="M26" s="2"/>
    </row>
    <row r="27" spans="1:14" s="986" customFormat="1" ht="12.75" x14ac:dyDescent="0.2">
      <c r="A27" s="194"/>
      <c r="B27" s="33" t="s">
        <v>476</v>
      </c>
      <c r="C27" s="228">
        <v>82</v>
      </c>
      <c r="D27" s="230">
        <v>92</v>
      </c>
      <c r="E27" s="236">
        <v>174</v>
      </c>
      <c r="F27" s="228">
        <v>0</v>
      </c>
      <c r="G27" s="230">
        <v>3</v>
      </c>
      <c r="H27" s="236">
        <v>3</v>
      </c>
      <c r="I27" s="236">
        <v>177</v>
      </c>
      <c r="J27" s="228">
        <v>186</v>
      </c>
      <c r="K27" s="237">
        <v>363</v>
      </c>
      <c r="L27" s="775"/>
      <c r="M27" s="976"/>
    </row>
    <row r="28" spans="1:14" s="778" customFormat="1" ht="12.75" x14ac:dyDescent="0.2">
      <c r="A28" s="194"/>
      <c r="B28" s="33" t="s">
        <v>446</v>
      </c>
      <c r="C28" s="228">
        <v>85</v>
      </c>
      <c r="D28" s="230">
        <v>92</v>
      </c>
      <c r="E28" s="236">
        <v>177</v>
      </c>
      <c r="F28" s="228">
        <v>1</v>
      </c>
      <c r="G28" s="230">
        <v>3</v>
      </c>
      <c r="H28" s="236">
        <v>4</v>
      </c>
      <c r="I28" s="236">
        <v>181</v>
      </c>
      <c r="J28" s="228">
        <v>185</v>
      </c>
      <c r="K28" s="237">
        <v>366</v>
      </c>
      <c r="L28" s="775"/>
      <c r="M28" s="774"/>
    </row>
    <row r="29" spans="1:14" s="160" customFormat="1" ht="12.75" x14ac:dyDescent="0.2">
      <c r="A29" s="194"/>
      <c r="B29" s="33" t="s">
        <v>230</v>
      </c>
      <c r="C29" s="228">
        <v>88</v>
      </c>
      <c r="D29" s="230">
        <v>93</v>
      </c>
      <c r="E29" s="236">
        <v>181</v>
      </c>
      <c r="F29" s="228">
        <v>1</v>
      </c>
      <c r="G29" s="230">
        <v>1</v>
      </c>
      <c r="H29" s="236">
        <v>2</v>
      </c>
      <c r="I29" s="236">
        <v>183</v>
      </c>
      <c r="J29" s="228">
        <v>183</v>
      </c>
      <c r="K29" s="237">
        <v>366</v>
      </c>
      <c r="L29" s="25"/>
      <c r="M29" s="2"/>
    </row>
    <row r="30" spans="1:14" customFormat="1" ht="12.75" x14ac:dyDescent="0.2">
      <c r="A30" s="120"/>
      <c r="B30" s="33" t="s">
        <v>209</v>
      </c>
      <c r="C30" s="228">
        <v>89</v>
      </c>
      <c r="D30" s="230">
        <v>105</v>
      </c>
      <c r="E30" s="236">
        <v>194</v>
      </c>
      <c r="F30" s="228">
        <v>2</v>
      </c>
      <c r="G30" s="230">
        <v>9</v>
      </c>
      <c r="H30" s="236">
        <v>11</v>
      </c>
      <c r="I30" s="236">
        <v>205</v>
      </c>
      <c r="J30" s="228">
        <v>175</v>
      </c>
      <c r="K30" s="237">
        <v>380</v>
      </c>
      <c r="L30" s="25"/>
      <c r="M30" s="2"/>
    </row>
    <row r="31" spans="1:14" customFormat="1" ht="12.75" x14ac:dyDescent="0.2">
      <c r="A31" s="120"/>
      <c r="B31" s="33" t="s">
        <v>179</v>
      </c>
      <c r="C31" s="228">
        <v>83</v>
      </c>
      <c r="D31" s="230">
        <v>112</v>
      </c>
      <c r="E31" s="236">
        <v>195</v>
      </c>
      <c r="F31" s="228">
        <v>1</v>
      </c>
      <c r="G31" s="230">
        <v>11</v>
      </c>
      <c r="H31" s="236">
        <v>12</v>
      </c>
      <c r="I31" s="236">
        <v>207</v>
      </c>
      <c r="J31" s="228">
        <v>177</v>
      </c>
      <c r="K31" s="237">
        <v>384</v>
      </c>
      <c r="L31" s="25"/>
      <c r="M31" s="2"/>
    </row>
    <row r="32" spans="1:14" customFormat="1" ht="12.75" x14ac:dyDescent="0.2">
      <c r="A32" s="120"/>
      <c r="B32" s="33" t="s">
        <v>165</v>
      </c>
      <c r="C32" s="228">
        <v>89</v>
      </c>
      <c r="D32" s="230">
        <v>102</v>
      </c>
      <c r="E32" s="236">
        <v>191</v>
      </c>
      <c r="F32" s="228">
        <v>1</v>
      </c>
      <c r="G32" s="230">
        <v>6</v>
      </c>
      <c r="H32" s="236">
        <v>7</v>
      </c>
      <c r="I32" s="236">
        <v>198</v>
      </c>
      <c r="J32" s="228">
        <v>183</v>
      </c>
      <c r="K32" s="237">
        <v>381</v>
      </c>
      <c r="L32" s="25"/>
      <c r="M32" s="2"/>
    </row>
    <row r="33" spans="1:13" customFormat="1" ht="12.75" x14ac:dyDescent="0.2">
      <c r="A33" s="120"/>
      <c r="B33" s="33" t="s">
        <v>159</v>
      </c>
      <c r="C33" s="228">
        <v>94</v>
      </c>
      <c r="D33" s="230">
        <v>106</v>
      </c>
      <c r="E33" s="236">
        <v>200</v>
      </c>
      <c r="F33" s="228">
        <v>0</v>
      </c>
      <c r="G33" s="230">
        <v>15</v>
      </c>
      <c r="H33" s="236">
        <v>15</v>
      </c>
      <c r="I33" s="236">
        <v>215</v>
      </c>
      <c r="J33" s="228">
        <v>194</v>
      </c>
      <c r="K33" s="237">
        <v>409</v>
      </c>
      <c r="L33" s="25"/>
      <c r="M33" s="2"/>
    </row>
    <row r="34" spans="1:13" customFormat="1" ht="13.5" thickBot="1" x14ac:dyDescent="0.25">
      <c r="A34" s="121"/>
      <c r="B34" s="175" t="s">
        <v>31</v>
      </c>
      <c r="C34" s="179">
        <v>107</v>
      </c>
      <c r="D34" s="123">
        <v>114</v>
      </c>
      <c r="E34" s="180">
        <v>221</v>
      </c>
      <c r="F34" s="179">
        <v>1</v>
      </c>
      <c r="G34" s="123">
        <v>12</v>
      </c>
      <c r="H34" s="180">
        <v>13</v>
      </c>
      <c r="I34" s="180">
        <v>234</v>
      </c>
      <c r="J34" s="179">
        <v>193</v>
      </c>
      <c r="K34" s="238">
        <v>427</v>
      </c>
      <c r="L34" s="25"/>
      <c r="M34" s="2"/>
    </row>
    <row r="35" spans="1:13" s="38" customFormat="1" ht="18" customHeight="1" x14ac:dyDescent="0.2">
      <c r="A35" s="2" t="s">
        <v>201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5"/>
      <c r="M35" s="2"/>
    </row>
    <row r="36" spans="1:13" s="38" customFormat="1" ht="18" customHeight="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  <c r="L36" s="25"/>
      <c r="M36" s="2"/>
    </row>
  </sheetData>
  <mergeCells count="1">
    <mergeCell ref="C9:I9"/>
  </mergeCell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9"/>
  <dimension ref="A1:AH237"/>
  <sheetViews>
    <sheetView showGridLines="0" zoomScale="90" zoomScaleNormal="90" workbookViewId="0">
      <selection activeCell="W9" sqref="W9"/>
    </sheetView>
  </sheetViews>
  <sheetFormatPr baseColWidth="10" defaultRowHeight="15.75" customHeight="1" x14ac:dyDescent="0.2"/>
  <cols>
    <col min="1" max="1" width="7" style="506" customWidth="1"/>
    <col min="2" max="2" width="20.85546875" style="488" customWidth="1"/>
    <col min="3" max="3" width="6.7109375" style="488" customWidth="1"/>
    <col min="4" max="4" width="9.42578125" style="488" customWidth="1"/>
    <col min="5" max="5" width="9.5703125" style="488" customWidth="1"/>
    <col min="6" max="6" width="10.28515625" style="488" customWidth="1"/>
    <col min="7" max="7" width="5.7109375" style="488" customWidth="1"/>
    <col min="8" max="8" width="6.85546875" style="488" customWidth="1"/>
    <col min="9" max="9" width="10.140625" style="488" customWidth="1"/>
    <col min="10" max="10" width="9.85546875" style="488" customWidth="1"/>
    <col min="11" max="11" width="9.7109375" style="488" customWidth="1"/>
    <col min="12" max="12" width="5.7109375" style="488" customWidth="1"/>
    <col min="13" max="13" width="6.28515625" style="488" customWidth="1"/>
    <col min="14" max="14" width="9.28515625" style="488" customWidth="1"/>
    <col min="15" max="15" width="9.140625" style="488" customWidth="1"/>
    <col min="16" max="16" width="10" style="488" customWidth="1"/>
    <col min="17" max="17" width="5.7109375" style="488" customWidth="1"/>
    <col min="18" max="18" width="11.7109375" style="488" customWidth="1"/>
    <col min="19" max="19" width="7.140625" style="488" customWidth="1"/>
    <col min="20" max="20" width="11.42578125" style="488" customWidth="1"/>
    <col min="21" max="16384" width="11.42578125" style="488"/>
  </cols>
  <sheetData>
    <row r="1" spans="1:1" ht="15.75" customHeight="1" x14ac:dyDescent="0.2">
      <c r="A1" s="489" t="s">
        <v>0</v>
      </c>
    </row>
    <row r="2" spans="1:1" ht="15.75" customHeight="1" x14ac:dyDescent="0.2">
      <c r="A2" s="489"/>
    </row>
    <row r="3" spans="1:1" ht="15.75" customHeight="1" x14ac:dyDescent="0.2">
      <c r="A3" s="489" t="str">
        <f>A18</f>
        <v>Tabell 3 -9 - A1 -  Beboere med vedtak om bolig til pleie og omsorgsformål - sum alle aldersgrupper - pr. 31.12.  *)</v>
      </c>
    </row>
    <row r="4" spans="1:1" ht="15.75" customHeight="1" x14ac:dyDescent="0.2">
      <c r="A4" s="489" t="str">
        <f>A43</f>
        <v>Tabell 3 -9 - A2 -  Beboere med vedtak om bolig til pleie og omsorgsformål - antall 0 - 17 år - pr. 31.12.  *)</v>
      </c>
    </row>
    <row r="5" spans="1:1" ht="15.75" customHeight="1" x14ac:dyDescent="0.2">
      <c r="A5" s="489" t="str">
        <f>A68</f>
        <v>Tabell 3 -9 - A3 -  Beboere med vedtak om bolig til pleie og omsorgsformål - antall 18 - 49 år - pr. 31.12.  *)</v>
      </c>
    </row>
    <row r="6" spans="1:1" ht="15.75" customHeight="1" x14ac:dyDescent="0.2">
      <c r="A6" s="489" t="str">
        <f>A92</f>
        <v>Tabell 3 -9 - A4 -  Beboere med vedtak om bolig til pleie og omsorgsformål - antall 50 - 66 år - pr. 31.12.  *)</v>
      </c>
    </row>
    <row r="7" spans="1:1" ht="15.75" customHeight="1" x14ac:dyDescent="0.2">
      <c r="A7" s="489" t="str">
        <f>A116</f>
        <v>Tabell 3 -9 - A5 -  Beboere med vedtak om bolig til pleie og omsorgsformål - antall 67 - 74 år - pr. 31.12.  *)</v>
      </c>
    </row>
    <row r="8" spans="1:1" ht="15.75" customHeight="1" x14ac:dyDescent="0.2">
      <c r="A8" s="489" t="str">
        <f>A140</f>
        <v>Tabell 3 -9 - A6 -  Beboere med vedtak om bolig til pleie og omsorgsformål - antall 75 - 79 år - pr. 31.12.  *)</v>
      </c>
    </row>
    <row r="9" spans="1:1" ht="15.75" customHeight="1" x14ac:dyDescent="0.2">
      <c r="A9" s="489" t="str">
        <f>A165</f>
        <v>Tabell 3 -9 - A7 -  Beboere med vedtak om bolig til pleie og omsorgsformål - antall 80 - 84 år - pr. 31.12.  *)</v>
      </c>
    </row>
    <row r="10" spans="1:1" ht="15.75" customHeight="1" x14ac:dyDescent="0.2">
      <c r="A10" s="489" t="str">
        <f>A190</f>
        <v>Tabell 3 -9 - A8 -  Beboere med vedtak om bolig til pleie og omsorgsformål - antall 85 - 89 år - pr. 31.12.  *)</v>
      </c>
    </row>
    <row r="11" spans="1:1" ht="15.75" customHeight="1" x14ac:dyDescent="0.2">
      <c r="A11" s="489" t="str">
        <f>A215</f>
        <v>Tabell 3 -9 - A9 -  Beboere med vedtak om bolig til pleie og omsorgsformål - antall ≥ 90 år - pr. 31.12.  *)</v>
      </c>
    </row>
    <row r="12" spans="1:1" ht="15.75" customHeight="1" x14ac:dyDescent="0.2">
      <c r="A12" s="489"/>
    </row>
    <row r="13" spans="1:1" ht="15.75" customHeight="1" x14ac:dyDescent="0.2">
      <c r="A13" s="489"/>
    </row>
    <row r="14" spans="1:1" ht="15.75" customHeight="1" x14ac:dyDescent="0.2">
      <c r="A14" s="489"/>
    </row>
    <row r="15" spans="1:1" ht="15.75" customHeight="1" x14ac:dyDescent="0.2">
      <c r="A15" s="489"/>
    </row>
    <row r="16" spans="1:1" ht="15.75" customHeight="1" x14ac:dyDescent="0.2">
      <c r="A16" s="489"/>
    </row>
    <row r="18" spans="1:20" s="490" customFormat="1" ht="15.75" customHeight="1" thickBot="1" x14ac:dyDescent="0.25">
      <c r="A18" s="452" t="s">
        <v>523</v>
      </c>
    </row>
    <row r="19" spans="1:20" s="492" customFormat="1" ht="15.75" customHeight="1" thickBot="1" x14ac:dyDescent="0.3">
      <c r="A19" s="515"/>
      <c r="B19" s="516"/>
      <c r="C19" s="1640" t="s">
        <v>115</v>
      </c>
      <c r="D19" s="1640"/>
      <c r="E19" s="1640"/>
      <c r="F19" s="1640"/>
      <c r="G19" s="1640"/>
      <c r="H19" s="1640" t="s">
        <v>116</v>
      </c>
      <c r="I19" s="1640"/>
      <c r="J19" s="1640"/>
      <c r="K19" s="1640"/>
      <c r="L19" s="1640"/>
      <c r="M19" s="1640" t="s">
        <v>117</v>
      </c>
      <c r="N19" s="1640"/>
      <c r="O19" s="1640"/>
      <c r="P19" s="1640"/>
      <c r="Q19" s="1640"/>
      <c r="R19" s="1640"/>
    </row>
    <row r="20" spans="1:20" s="492" customFormat="1" ht="78" customHeight="1" thickBot="1" x14ac:dyDescent="0.3">
      <c r="A20" s="517" t="s">
        <v>2</v>
      </c>
      <c r="B20" s="493" t="s">
        <v>3</v>
      </c>
      <c r="C20" s="558" t="s">
        <v>118</v>
      </c>
      <c r="D20" s="555" t="s">
        <v>444</v>
      </c>
      <c r="E20" s="555" t="s">
        <v>445</v>
      </c>
      <c r="F20" s="555" t="s">
        <v>119</v>
      </c>
      <c r="G20" s="606" t="s">
        <v>120</v>
      </c>
      <c r="H20" s="591" t="s">
        <v>118</v>
      </c>
      <c r="I20" s="555" t="s">
        <v>444</v>
      </c>
      <c r="J20" s="555" t="s">
        <v>445</v>
      </c>
      <c r="K20" s="555" t="s">
        <v>119</v>
      </c>
      <c r="L20" s="606" t="s">
        <v>14</v>
      </c>
      <c r="M20" s="591" t="s">
        <v>118</v>
      </c>
      <c r="N20" s="555" t="s">
        <v>444</v>
      </c>
      <c r="O20" s="555" t="s">
        <v>445</v>
      </c>
      <c r="P20" s="555" t="s">
        <v>119</v>
      </c>
      <c r="Q20" s="606" t="s">
        <v>14</v>
      </c>
      <c r="R20" s="557" t="s">
        <v>121</v>
      </c>
    </row>
    <row r="21" spans="1:20" ht="15.75" customHeight="1" x14ac:dyDescent="0.2">
      <c r="A21" s="521">
        <v>1</v>
      </c>
      <c r="B21" s="495" t="s">
        <v>15</v>
      </c>
      <c r="C21" s="660">
        <f t="shared" ref="C21:F35" si="0">C46+C71+C95+C119+C143+C168+C193+C218</f>
        <v>48</v>
      </c>
      <c r="D21" s="661">
        <f t="shared" si="0"/>
        <v>35</v>
      </c>
      <c r="E21" s="661">
        <f t="shared" si="0"/>
        <v>18</v>
      </c>
      <c r="F21" s="661">
        <f t="shared" si="0"/>
        <v>32</v>
      </c>
      <c r="G21" s="662">
        <f t="shared" ref="G21:G35" si="1">SUM(C21:F21)</f>
        <v>133</v>
      </c>
      <c r="H21" s="660">
        <f t="shared" ref="H21:K35" si="2">H46+H71+H95+H119+H143+H168+H193+H218</f>
        <v>101</v>
      </c>
      <c r="I21" s="661">
        <f t="shared" si="2"/>
        <v>38</v>
      </c>
      <c r="J21" s="661">
        <f t="shared" si="2"/>
        <v>17</v>
      </c>
      <c r="K21" s="661">
        <f t="shared" si="2"/>
        <v>20</v>
      </c>
      <c r="L21" s="663">
        <f t="shared" ref="L21:L35" si="3">SUM(H21:K21)</f>
        <v>176</v>
      </c>
      <c r="M21" s="660">
        <f t="shared" ref="M21:M35" si="4">C21+H21</f>
        <v>149</v>
      </c>
      <c r="N21" s="661">
        <f t="shared" ref="N21:N35" si="5">D21+I21</f>
        <v>73</v>
      </c>
      <c r="O21" s="661">
        <f t="shared" ref="O21:O35" si="6">E21+J21</f>
        <v>35</v>
      </c>
      <c r="P21" s="661">
        <f t="shared" ref="P21:P35" si="7">F21+K21</f>
        <v>52</v>
      </c>
      <c r="Q21" s="662">
        <f t="shared" ref="Q21:Q35" si="8">SUM(M21:P21)</f>
        <v>309</v>
      </c>
      <c r="R21" s="637">
        <f t="shared" ref="R21:R35" si="9">SUM(R46,R71,R95,R119,R143,R168,R193,R218)</f>
        <v>149</v>
      </c>
      <c r="S21" s="594"/>
      <c r="T21" s="594"/>
    </row>
    <row r="22" spans="1:20" ht="15.75" customHeight="1" x14ac:dyDescent="0.2">
      <c r="A22" s="525">
        <v>2</v>
      </c>
      <c r="B22" s="497" t="s">
        <v>16</v>
      </c>
      <c r="C22" s="664">
        <f t="shared" si="0"/>
        <v>41</v>
      </c>
      <c r="D22" s="665">
        <f t="shared" si="0"/>
        <v>0</v>
      </c>
      <c r="E22" s="665">
        <f t="shared" si="0"/>
        <v>8</v>
      </c>
      <c r="F22" s="665">
        <f t="shared" si="0"/>
        <v>28</v>
      </c>
      <c r="G22" s="666">
        <f t="shared" si="1"/>
        <v>77</v>
      </c>
      <c r="H22" s="664">
        <f t="shared" si="2"/>
        <v>82</v>
      </c>
      <c r="I22" s="665">
        <f t="shared" si="2"/>
        <v>0</v>
      </c>
      <c r="J22" s="665">
        <f t="shared" si="2"/>
        <v>4</v>
      </c>
      <c r="K22" s="665">
        <f t="shared" si="2"/>
        <v>28</v>
      </c>
      <c r="L22" s="667">
        <f t="shared" si="3"/>
        <v>114</v>
      </c>
      <c r="M22" s="664">
        <f t="shared" si="4"/>
        <v>123</v>
      </c>
      <c r="N22" s="665">
        <f t="shared" si="5"/>
        <v>0</v>
      </c>
      <c r="O22" s="665">
        <f t="shared" si="6"/>
        <v>12</v>
      </c>
      <c r="P22" s="665">
        <f t="shared" si="7"/>
        <v>56</v>
      </c>
      <c r="Q22" s="666">
        <f t="shared" si="8"/>
        <v>191</v>
      </c>
      <c r="R22" s="641">
        <f t="shared" si="9"/>
        <v>94</v>
      </c>
      <c r="S22" s="594"/>
      <c r="T22" s="594"/>
    </row>
    <row r="23" spans="1:20" ht="15.75" customHeight="1" x14ac:dyDescent="0.2">
      <c r="A23" s="525">
        <v>3</v>
      </c>
      <c r="B23" s="497" t="s">
        <v>17</v>
      </c>
      <c r="C23" s="664">
        <f t="shared" si="0"/>
        <v>99</v>
      </c>
      <c r="D23" s="665">
        <f t="shared" si="0"/>
        <v>7</v>
      </c>
      <c r="E23" s="665">
        <f t="shared" si="0"/>
        <v>11</v>
      </c>
      <c r="F23" s="665">
        <f t="shared" si="0"/>
        <v>48</v>
      </c>
      <c r="G23" s="666">
        <f t="shared" si="1"/>
        <v>165</v>
      </c>
      <c r="H23" s="664">
        <f t="shared" si="2"/>
        <v>144</v>
      </c>
      <c r="I23" s="665">
        <f t="shared" si="2"/>
        <v>2</v>
      </c>
      <c r="J23" s="665">
        <f t="shared" si="2"/>
        <v>13</v>
      </c>
      <c r="K23" s="665">
        <f t="shared" si="2"/>
        <v>47</v>
      </c>
      <c r="L23" s="667">
        <f t="shared" si="3"/>
        <v>206</v>
      </c>
      <c r="M23" s="664">
        <f t="shared" si="4"/>
        <v>243</v>
      </c>
      <c r="N23" s="665">
        <f t="shared" si="5"/>
        <v>9</v>
      </c>
      <c r="O23" s="665">
        <f t="shared" si="6"/>
        <v>24</v>
      </c>
      <c r="P23" s="665">
        <f t="shared" si="7"/>
        <v>95</v>
      </c>
      <c r="Q23" s="666">
        <f t="shared" si="8"/>
        <v>371</v>
      </c>
      <c r="R23" s="641">
        <f t="shared" si="9"/>
        <v>75</v>
      </c>
      <c r="S23" s="594"/>
      <c r="T23" s="594"/>
    </row>
    <row r="24" spans="1:20" ht="15.75" customHeight="1" x14ac:dyDescent="0.2">
      <c r="A24" s="525">
        <v>4</v>
      </c>
      <c r="B24" s="497" t="s">
        <v>18</v>
      </c>
      <c r="C24" s="664">
        <f t="shared" si="0"/>
        <v>29</v>
      </c>
      <c r="D24" s="665">
        <f t="shared" si="0"/>
        <v>17</v>
      </c>
      <c r="E24" s="665">
        <f t="shared" si="0"/>
        <v>0</v>
      </c>
      <c r="F24" s="665">
        <f t="shared" si="0"/>
        <v>50</v>
      </c>
      <c r="G24" s="666">
        <f t="shared" si="1"/>
        <v>96</v>
      </c>
      <c r="H24" s="664">
        <f t="shared" si="2"/>
        <v>55</v>
      </c>
      <c r="I24" s="665">
        <f t="shared" si="2"/>
        <v>14</v>
      </c>
      <c r="J24" s="665">
        <f t="shared" si="2"/>
        <v>0</v>
      </c>
      <c r="K24" s="665">
        <f t="shared" si="2"/>
        <v>30</v>
      </c>
      <c r="L24" s="667">
        <f t="shared" si="3"/>
        <v>99</v>
      </c>
      <c r="M24" s="664">
        <f t="shared" si="4"/>
        <v>84</v>
      </c>
      <c r="N24" s="665">
        <f t="shared" si="5"/>
        <v>31</v>
      </c>
      <c r="O24" s="665">
        <f t="shared" si="6"/>
        <v>0</v>
      </c>
      <c r="P24" s="665">
        <f t="shared" si="7"/>
        <v>80</v>
      </c>
      <c r="Q24" s="666">
        <f t="shared" si="8"/>
        <v>195</v>
      </c>
      <c r="R24" s="641">
        <f t="shared" si="9"/>
        <v>65</v>
      </c>
      <c r="S24" s="594"/>
      <c r="T24" s="594"/>
    </row>
    <row r="25" spans="1:20" ht="15.75" customHeight="1" x14ac:dyDescent="0.2">
      <c r="A25" s="525">
        <v>5</v>
      </c>
      <c r="B25" s="497" t="s">
        <v>19</v>
      </c>
      <c r="C25" s="664">
        <f t="shared" si="0"/>
        <v>34</v>
      </c>
      <c r="D25" s="665">
        <f t="shared" si="0"/>
        <v>15</v>
      </c>
      <c r="E25" s="665">
        <f t="shared" si="0"/>
        <v>27</v>
      </c>
      <c r="F25" s="665">
        <f t="shared" si="0"/>
        <v>28</v>
      </c>
      <c r="G25" s="666">
        <f t="shared" si="1"/>
        <v>104</v>
      </c>
      <c r="H25" s="664">
        <f t="shared" si="2"/>
        <v>92</v>
      </c>
      <c r="I25" s="665">
        <f t="shared" si="2"/>
        <v>13</v>
      </c>
      <c r="J25" s="665">
        <f t="shared" si="2"/>
        <v>43</v>
      </c>
      <c r="K25" s="665">
        <f t="shared" si="2"/>
        <v>18</v>
      </c>
      <c r="L25" s="667">
        <f t="shared" si="3"/>
        <v>166</v>
      </c>
      <c r="M25" s="664">
        <f t="shared" si="4"/>
        <v>126</v>
      </c>
      <c r="N25" s="665">
        <f t="shared" si="5"/>
        <v>28</v>
      </c>
      <c r="O25" s="665">
        <f t="shared" si="6"/>
        <v>70</v>
      </c>
      <c r="P25" s="665">
        <f t="shared" si="7"/>
        <v>46</v>
      </c>
      <c r="Q25" s="666">
        <f t="shared" si="8"/>
        <v>270</v>
      </c>
      <c r="R25" s="641">
        <f t="shared" si="9"/>
        <v>1</v>
      </c>
      <c r="S25" s="594"/>
      <c r="T25" s="594"/>
    </row>
    <row r="26" spans="1:20" ht="15.75" customHeight="1" x14ac:dyDescent="0.2">
      <c r="A26" s="529">
        <v>6</v>
      </c>
      <c r="B26" s="499" t="s">
        <v>20</v>
      </c>
      <c r="C26" s="664">
        <f t="shared" si="0"/>
        <v>20</v>
      </c>
      <c r="D26" s="665">
        <f t="shared" si="0"/>
        <v>3</v>
      </c>
      <c r="E26" s="665">
        <f t="shared" si="0"/>
        <v>19</v>
      </c>
      <c r="F26" s="665">
        <f t="shared" si="0"/>
        <v>12</v>
      </c>
      <c r="G26" s="666">
        <f t="shared" si="1"/>
        <v>54</v>
      </c>
      <c r="H26" s="664">
        <f t="shared" si="2"/>
        <v>24</v>
      </c>
      <c r="I26" s="665">
        <f t="shared" si="2"/>
        <v>0</v>
      </c>
      <c r="J26" s="665">
        <f t="shared" si="2"/>
        <v>19</v>
      </c>
      <c r="K26" s="665">
        <f t="shared" si="2"/>
        <v>5</v>
      </c>
      <c r="L26" s="667">
        <f t="shared" si="3"/>
        <v>48</v>
      </c>
      <c r="M26" s="664">
        <f t="shared" si="4"/>
        <v>44</v>
      </c>
      <c r="N26" s="665">
        <f t="shared" si="5"/>
        <v>3</v>
      </c>
      <c r="O26" s="665">
        <f t="shared" si="6"/>
        <v>38</v>
      </c>
      <c r="P26" s="665">
        <f t="shared" si="7"/>
        <v>17</v>
      </c>
      <c r="Q26" s="666">
        <f t="shared" si="8"/>
        <v>102</v>
      </c>
      <c r="R26" s="641">
        <f t="shared" si="9"/>
        <v>51</v>
      </c>
      <c r="S26" s="594"/>
      <c r="T26" s="594"/>
    </row>
    <row r="27" spans="1:20" ht="15.75" customHeight="1" x14ac:dyDescent="0.2">
      <c r="A27" s="529">
        <v>7</v>
      </c>
      <c r="B27" s="499" t="s">
        <v>21</v>
      </c>
      <c r="C27" s="664">
        <f t="shared" si="0"/>
        <v>15</v>
      </c>
      <c r="D27" s="665">
        <f t="shared" si="0"/>
        <v>2</v>
      </c>
      <c r="E27" s="665">
        <f t="shared" si="0"/>
        <v>35</v>
      </c>
      <c r="F27" s="665">
        <f t="shared" si="0"/>
        <v>9</v>
      </c>
      <c r="G27" s="666">
        <f t="shared" si="1"/>
        <v>61</v>
      </c>
      <c r="H27" s="664">
        <f t="shared" si="2"/>
        <v>31</v>
      </c>
      <c r="I27" s="665">
        <f t="shared" si="2"/>
        <v>2</v>
      </c>
      <c r="J27" s="665">
        <f t="shared" si="2"/>
        <v>42</v>
      </c>
      <c r="K27" s="665">
        <f t="shared" si="2"/>
        <v>9</v>
      </c>
      <c r="L27" s="667">
        <f t="shared" si="3"/>
        <v>84</v>
      </c>
      <c r="M27" s="664">
        <f t="shared" si="4"/>
        <v>46</v>
      </c>
      <c r="N27" s="665">
        <f t="shared" si="5"/>
        <v>4</v>
      </c>
      <c r="O27" s="665">
        <f t="shared" si="6"/>
        <v>77</v>
      </c>
      <c r="P27" s="665">
        <f t="shared" si="7"/>
        <v>18</v>
      </c>
      <c r="Q27" s="666">
        <f t="shared" si="8"/>
        <v>145</v>
      </c>
      <c r="R27" s="641">
        <f t="shared" si="9"/>
        <v>0</v>
      </c>
      <c r="S27" s="594"/>
      <c r="T27" s="594"/>
    </row>
    <row r="28" spans="1:20" ht="15.75" customHeight="1" x14ac:dyDescent="0.2">
      <c r="A28" s="525">
        <v>8</v>
      </c>
      <c r="B28" s="497" t="s">
        <v>22</v>
      </c>
      <c r="C28" s="664">
        <f t="shared" si="0"/>
        <v>43</v>
      </c>
      <c r="D28" s="665">
        <f t="shared" si="0"/>
        <v>14</v>
      </c>
      <c r="E28" s="665">
        <f t="shared" si="0"/>
        <v>44</v>
      </c>
      <c r="F28" s="665">
        <f t="shared" si="0"/>
        <v>30</v>
      </c>
      <c r="G28" s="666">
        <f t="shared" si="1"/>
        <v>131</v>
      </c>
      <c r="H28" s="664">
        <f t="shared" si="2"/>
        <v>47</v>
      </c>
      <c r="I28" s="665">
        <f t="shared" si="2"/>
        <v>7</v>
      </c>
      <c r="J28" s="665">
        <f t="shared" si="2"/>
        <v>28</v>
      </c>
      <c r="K28" s="665">
        <f t="shared" si="2"/>
        <v>13</v>
      </c>
      <c r="L28" s="667">
        <f t="shared" si="3"/>
        <v>95</v>
      </c>
      <c r="M28" s="664">
        <f t="shared" si="4"/>
        <v>90</v>
      </c>
      <c r="N28" s="665">
        <f t="shared" si="5"/>
        <v>21</v>
      </c>
      <c r="O28" s="665">
        <f t="shared" si="6"/>
        <v>72</v>
      </c>
      <c r="P28" s="665">
        <f t="shared" si="7"/>
        <v>43</v>
      </c>
      <c r="Q28" s="666">
        <f t="shared" si="8"/>
        <v>226</v>
      </c>
      <c r="R28" s="641">
        <f t="shared" si="9"/>
        <v>90</v>
      </c>
      <c r="S28" s="594"/>
      <c r="T28" s="594"/>
    </row>
    <row r="29" spans="1:20" ht="15.75" customHeight="1" x14ac:dyDescent="0.2">
      <c r="A29" s="525">
        <v>9</v>
      </c>
      <c r="B29" s="497" t="s">
        <v>23</v>
      </c>
      <c r="C29" s="664">
        <f t="shared" si="0"/>
        <v>9</v>
      </c>
      <c r="D29" s="665">
        <f t="shared" si="0"/>
        <v>0</v>
      </c>
      <c r="E29" s="665">
        <f t="shared" si="0"/>
        <v>24</v>
      </c>
      <c r="F29" s="665">
        <f t="shared" si="0"/>
        <v>15</v>
      </c>
      <c r="G29" s="666">
        <f t="shared" si="1"/>
        <v>48</v>
      </c>
      <c r="H29" s="664">
        <f t="shared" si="2"/>
        <v>11</v>
      </c>
      <c r="I29" s="665">
        <f t="shared" si="2"/>
        <v>5</v>
      </c>
      <c r="J29" s="665">
        <f t="shared" si="2"/>
        <v>20</v>
      </c>
      <c r="K29" s="665">
        <f t="shared" si="2"/>
        <v>5</v>
      </c>
      <c r="L29" s="667">
        <f t="shared" si="3"/>
        <v>41</v>
      </c>
      <c r="M29" s="664">
        <f t="shared" si="4"/>
        <v>20</v>
      </c>
      <c r="N29" s="665">
        <f t="shared" si="5"/>
        <v>5</v>
      </c>
      <c r="O29" s="665">
        <f t="shared" si="6"/>
        <v>44</v>
      </c>
      <c r="P29" s="665">
        <f t="shared" si="7"/>
        <v>20</v>
      </c>
      <c r="Q29" s="666">
        <f t="shared" si="8"/>
        <v>89</v>
      </c>
      <c r="R29" s="641">
        <f t="shared" si="9"/>
        <v>4</v>
      </c>
      <c r="S29" s="594"/>
      <c r="T29" s="594"/>
    </row>
    <row r="30" spans="1:20" ht="15.75" customHeight="1" x14ac:dyDescent="0.2">
      <c r="A30" s="525">
        <v>10</v>
      </c>
      <c r="B30" s="497" t="s">
        <v>24</v>
      </c>
      <c r="C30" s="664">
        <f t="shared" si="0"/>
        <v>7</v>
      </c>
      <c r="D30" s="665">
        <f t="shared" si="0"/>
        <v>32</v>
      </c>
      <c r="E30" s="665">
        <f t="shared" si="0"/>
        <v>23</v>
      </c>
      <c r="F30" s="665">
        <f t="shared" si="0"/>
        <v>16</v>
      </c>
      <c r="G30" s="666">
        <f t="shared" si="1"/>
        <v>78</v>
      </c>
      <c r="H30" s="664">
        <f t="shared" si="2"/>
        <v>33</v>
      </c>
      <c r="I30" s="665">
        <f t="shared" si="2"/>
        <v>32</v>
      </c>
      <c r="J30" s="665">
        <f t="shared" si="2"/>
        <v>19</v>
      </c>
      <c r="K30" s="665">
        <f t="shared" si="2"/>
        <v>12</v>
      </c>
      <c r="L30" s="667">
        <f t="shared" si="3"/>
        <v>96</v>
      </c>
      <c r="M30" s="664">
        <f t="shared" si="4"/>
        <v>40</v>
      </c>
      <c r="N30" s="665">
        <f t="shared" si="5"/>
        <v>64</v>
      </c>
      <c r="O30" s="665">
        <f t="shared" si="6"/>
        <v>42</v>
      </c>
      <c r="P30" s="665">
        <f t="shared" si="7"/>
        <v>28</v>
      </c>
      <c r="Q30" s="666">
        <f t="shared" si="8"/>
        <v>174</v>
      </c>
      <c r="R30" s="641">
        <f t="shared" si="9"/>
        <v>0</v>
      </c>
      <c r="S30" s="594"/>
      <c r="T30" s="594"/>
    </row>
    <row r="31" spans="1:20" ht="15.75" customHeight="1" x14ac:dyDescent="0.2">
      <c r="A31" s="529">
        <v>11</v>
      </c>
      <c r="B31" s="499" t="s">
        <v>25</v>
      </c>
      <c r="C31" s="664">
        <f t="shared" si="0"/>
        <v>20</v>
      </c>
      <c r="D31" s="665">
        <f t="shared" si="0"/>
        <v>10</v>
      </c>
      <c r="E31" s="665">
        <f t="shared" si="0"/>
        <v>28</v>
      </c>
      <c r="F31" s="665">
        <f t="shared" si="0"/>
        <v>24</v>
      </c>
      <c r="G31" s="666">
        <f t="shared" si="1"/>
        <v>82</v>
      </c>
      <c r="H31" s="664">
        <f t="shared" si="2"/>
        <v>48</v>
      </c>
      <c r="I31" s="665">
        <f t="shared" si="2"/>
        <v>6</v>
      </c>
      <c r="J31" s="665">
        <f t="shared" si="2"/>
        <v>18</v>
      </c>
      <c r="K31" s="665">
        <f t="shared" si="2"/>
        <v>17</v>
      </c>
      <c r="L31" s="667">
        <f t="shared" si="3"/>
        <v>89</v>
      </c>
      <c r="M31" s="664">
        <f t="shared" si="4"/>
        <v>68</v>
      </c>
      <c r="N31" s="665">
        <f t="shared" si="5"/>
        <v>16</v>
      </c>
      <c r="O31" s="665">
        <f t="shared" si="6"/>
        <v>46</v>
      </c>
      <c r="P31" s="665">
        <f t="shared" si="7"/>
        <v>41</v>
      </c>
      <c r="Q31" s="666">
        <f t="shared" si="8"/>
        <v>171</v>
      </c>
      <c r="R31" s="641">
        <f t="shared" si="9"/>
        <v>2</v>
      </c>
      <c r="S31" s="594"/>
      <c r="T31" s="594"/>
    </row>
    <row r="32" spans="1:20" ht="15.75" customHeight="1" x14ac:dyDescent="0.2">
      <c r="A32" s="525">
        <v>12</v>
      </c>
      <c r="B32" s="497" t="s">
        <v>26</v>
      </c>
      <c r="C32" s="664">
        <f t="shared" si="0"/>
        <v>8</v>
      </c>
      <c r="D32" s="665">
        <f t="shared" si="0"/>
        <v>12</v>
      </c>
      <c r="E32" s="665">
        <f t="shared" si="0"/>
        <v>38</v>
      </c>
      <c r="F32" s="665">
        <f t="shared" si="0"/>
        <v>21</v>
      </c>
      <c r="G32" s="666">
        <f t="shared" si="1"/>
        <v>79</v>
      </c>
      <c r="H32" s="664">
        <f t="shared" si="2"/>
        <v>17</v>
      </c>
      <c r="I32" s="665">
        <f t="shared" si="2"/>
        <v>6</v>
      </c>
      <c r="J32" s="665">
        <f t="shared" si="2"/>
        <v>19</v>
      </c>
      <c r="K32" s="665">
        <f t="shared" si="2"/>
        <v>14</v>
      </c>
      <c r="L32" s="667">
        <f t="shared" si="3"/>
        <v>56</v>
      </c>
      <c r="M32" s="664">
        <f t="shared" si="4"/>
        <v>25</v>
      </c>
      <c r="N32" s="665">
        <f t="shared" si="5"/>
        <v>18</v>
      </c>
      <c r="O32" s="665">
        <f t="shared" si="6"/>
        <v>57</v>
      </c>
      <c r="P32" s="665">
        <f t="shared" si="7"/>
        <v>35</v>
      </c>
      <c r="Q32" s="666">
        <f t="shared" si="8"/>
        <v>135</v>
      </c>
      <c r="R32" s="641">
        <f t="shared" si="9"/>
        <v>6</v>
      </c>
      <c r="S32" s="594"/>
      <c r="T32" s="594"/>
    </row>
    <row r="33" spans="1:20" ht="15.75" customHeight="1" x14ac:dyDescent="0.2">
      <c r="A33" s="525">
        <v>13</v>
      </c>
      <c r="B33" s="497" t="s">
        <v>27</v>
      </c>
      <c r="C33" s="664">
        <f t="shared" si="0"/>
        <v>58</v>
      </c>
      <c r="D33" s="665">
        <f t="shared" si="0"/>
        <v>9</v>
      </c>
      <c r="E33" s="665">
        <f t="shared" si="0"/>
        <v>23</v>
      </c>
      <c r="F33" s="665">
        <f t="shared" si="0"/>
        <v>30</v>
      </c>
      <c r="G33" s="666">
        <f t="shared" si="1"/>
        <v>120</v>
      </c>
      <c r="H33" s="664">
        <f t="shared" si="2"/>
        <v>84</v>
      </c>
      <c r="I33" s="665">
        <f t="shared" si="2"/>
        <v>10</v>
      </c>
      <c r="J33" s="665">
        <f t="shared" si="2"/>
        <v>20</v>
      </c>
      <c r="K33" s="665">
        <f t="shared" si="2"/>
        <v>17</v>
      </c>
      <c r="L33" s="667">
        <f t="shared" si="3"/>
        <v>131</v>
      </c>
      <c r="M33" s="664">
        <f t="shared" si="4"/>
        <v>142</v>
      </c>
      <c r="N33" s="665">
        <f t="shared" si="5"/>
        <v>19</v>
      </c>
      <c r="O33" s="665">
        <f t="shared" si="6"/>
        <v>43</v>
      </c>
      <c r="P33" s="665">
        <f t="shared" si="7"/>
        <v>47</v>
      </c>
      <c r="Q33" s="666">
        <f t="shared" si="8"/>
        <v>251</v>
      </c>
      <c r="R33" s="641">
        <f t="shared" si="9"/>
        <v>2</v>
      </c>
      <c r="S33" s="594"/>
      <c r="T33" s="594"/>
    </row>
    <row r="34" spans="1:20" ht="15.75" customHeight="1" x14ac:dyDescent="0.2">
      <c r="A34" s="525">
        <v>14</v>
      </c>
      <c r="B34" s="497" t="s">
        <v>28</v>
      </c>
      <c r="C34" s="664">
        <f t="shared" si="0"/>
        <v>17</v>
      </c>
      <c r="D34" s="665">
        <f t="shared" si="0"/>
        <v>1</v>
      </c>
      <c r="E34" s="665">
        <f t="shared" si="0"/>
        <v>35</v>
      </c>
      <c r="F34" s="665">
        <f t="shared" si="0"/>
        <v>35</v>
      </c>
      <c r="G34" s="666">
        <f t="shared" si="1"/>
        <v>88</v>
      </c>
      <c r="H34" s="664">
        <f t="shared" si="2"/>
        <v>21</v>
      </c>
      <c r="I34" s="665">
        <f t="shared" si="2"/>
        <v>1</v>
      </c>
      <c r="J34" s="665">
        <f t="shared" si="2"/>
        <v>29</v>
      </c>
      <c r="K34" s="665">
        <f t="shared" si="2"/>
        <v>25</v>
      </c>
      <c r="L34" s="667">
        <f t="shared" si="3"/>
        <v>76</v>
      </c>
      <c r="M34" s="664">
        <f t="shared" si="4"/>
        <v>38</v>
      </c>
      <c r="N34" s="665">
        <f t="shared" si="5"/>
        <v>2</v>
      </c>
      <c r="O34" s="665">
        <f t="shared" si="6"/>
        <v>64</v>
      </c>
      <c r="P34" s="665">
        <f t="shared" si="7"/>
        <v>60</v>
      </c>
      <c r="Q34" s="666">
        <f t="shared" si="8"/>
        <v>164</v>
      </c>
      <c r="R34" s="641">
        <f t="shared" si="9"/>
        <v>6</v>
      </c>
      <c r="S34" s="594"/>
      <c r="T34" s="594"/>
    </row>
    <row r="35" spans="1:20" ht="31.5" customHeight="1" thickBot="1" x14ac:dyDescent="0.25">
      <c r="A35" s="530">
        <v>15</v>
      </c>
      <c r="B35" s="500" t="s">
        <v>29</v>
      </c>
      <c r="C35" s="668">
        <f t="shared" si="0"/>
        <v>6</v>
      </c>
      <c r="D35" s="669">
        <f t="shared" si="0"/>
        <v>2</v>
      </c>
      <c r="E35" s="669">
        <f t="shared" si="0"/>
        <v>32</v>
      </c>
      <c r="F35" s="669">
        <f t="shared" si="0"/>
        <v>31</v>
      </c>
      <c r="G35" s="670">
        <f t="shared" si="1"/>
        <v>71</v>
      </c>
      <c r="H35" s="668">
        <f t="shared" si="2"/>
        <v>8</v>
      </c>
      <c r="I35" s="669">
        <f t="shared" si="2"/>
        <v>1</v>
      </c>
      <c r="J35" s="669">
        <f t="shared" si="2"/>
        <v>18</v>
      </c>
      <c r="K35" s="669">
        <f t="shared" si="2"/>
        <v>10</v>
      </c>
      <c r="L35" s="671">
        <f t="shared" si="3"/>
        <v>37</v>
      </c>
      <c r="M35" s="668">
        <f t="shared" si="4"/>
        <v>14</v>
      </c>
      <c r="N35" s="669">
        <f t="shared" si="5"/>
        <v>3</v>
      </c>
      <c r="O35" s="669">
        <f t="shared" si="6"/>
        <v>50</v>
      </c>
      <c r="P35" s="669">
        <f t="shared" si="7"/>
        <v>41</v>
      </c>
      <c r="Q35" s="670">
        <f t="shared" si="8"/>
        <v>108</v>
      </c>
      <c r="R35" s="644">
        <f t="shared" si="9"/>
        <v>0</v>
      </c>
      <c r="S35" s="594"/>
      <c r="T35" s="594"/>
    </row>
    <row r="36" spans="1:20" s="539" customFormat="1" ht="15.75" customHeight="1" x14ac:dyDescent="0.25">
      <c r="A36" s="672"/>
      <c r="B36" s="673" t="s">
        <v>481</v>
      </c>
      <c r="C36" s="674">
        <f t="shared" ref="C36:R36" si="10">SUM(C21:C35)</f>
        <v>454</v>
      </c>
      <c r="D36" s="675">
        <f t="shared" si="10"/>
        <v>159</v>
      </c>
      <c r="E36" s="675">
        <f t="shared" si="10"/>
        <v>365</v>
      </c>
      <c r="F36" s="675">
        <f t="shared" si="10"/>
        <v>409</v>
      </c>
      <c r="G36" s="676">
        <f t="shared" si="10"/>
        <v>1387</v>
      </c>
      <c r="H36" s="674">
        <f t="shared" si="10"/>
        <v>798</v>
      </c>
      <c r="I36" s="675">
        <f t="shared" si="10"/>
        <v>137</v>
      </c>
      <c r="J36" s="675">
        <f t="shared" si="10"/>
        <v>309</v>
      </c>
      <c r="K36" s="675">
        <f t="shared" si="10"/>
        <v>270</v>
      </c>
      <c r="L36" s="676">
        <f t="shared" si="10"/>
        <v>1514</v>
      </c>
      <c r="M36" s="674">
        <f t="shared" si="10"/>
        <v>1252</v>
      </c>
      <c r="N36" s="675">
        <f t="shared" si="10"/>
        <v>296</v>
      </c>
      <c r="O36" s="675">
        <f t="shared" si="10"/>
        <v>674</v>
      </c>
      <c r="P36" s="675">
        <f t="shared" si="10"/>
        <v>679</v>
      </c>
      <c r="Q36" s="676">
        <f t="shared" si="10"/>
        <v>2901</v>
      </c>
      <c r="R36" s="677">
        <f t="shared" si="10"/>
        <v>545</v>
      </c>
      <c r="S36" s="678"/>
      <c r="T36" s="678"/>
    </row>
    <row r="37" spans="1:20" s="783" customFormat="1" ht="15.75" customHeight="1" x14ac:dyDescent="0.2">
      <c r="A37" s="801"/>
      <c r="B37" s="788" t="s">
        <v>230</v>
      </c>
      <c r="C37" s="802">
        <v>483</v>
      </c>
      <c r="D37" s="803">
        <v>171</v>
      </c>
      <c r="E37" s="803">
        <v>346</v>
      </c>
      <c r="F37" s="803">
        <v>402</v>
      </c>
      <c r="G37" s="784">
        <v>1402</v>
      </c>
      <c r="H37" s="802">
        <v>910</v>
      </c>
      <c r="I37" s="803">
        <v>149</v>
      </c>
      <c r="J37" s="803">
        <v>287</v>
      </c>
      <c r="K37" s="803">
        <v>257</v>
      </c>
      <c r="L37" s="784">
        <v>1603</v>
      </c>
      <c r="M37" s="802">
        <v>1393</v>
      </c>
      <c r="N37" s="803">
        <v>320</v>
      </c>
      <c r="O37" s="803">
        <v>633</v>
      </c>
      <c r="P37" s="803">
        <v>659</v>
      </c>
      <c r="Q37" s="784">
        <v>3005</v>
      </c>
      <c r="R37" s="804">
        <v>503</v>
      </c>
      <c r="S37" s="787"/>
      <c r="T37" s="787"/>
    </row>
    <row r="38" spans="1:20" ht="15.75" customHeight="1" x14ac:dyDescent="0.2">
      <c r="A38" s="679"/>
      <c r="B38" s="620" t="s">
        <v>165</v>
      </c>
      <c r="C38" s="680">
        <v>420</v>
      </c>
      <c r="D38" s="681">
        <v>168</v>
      </c>
      <c r="E38" s="681">
        <v>328</v>
      </c>
      <c r="F38" s="681">
        <v>382</v>
      </c>
      <c r="G38" s="507">
        <v>1298</v>
      </c>
      <c r="H38" s="680">
        <v>809</v>
      </c>
      <c r="I38" s="681">
        <v>164</v>
      </c>
      <c r="J38" s="681">
        <v>288</v>
      </c>
      <c r="K38" s="681">
        <v>275</v>
      </c>
      <c r="L38" s="507">
        <v>1536</v>
      </c>
      <c r="M38" s="680">
        <v>1229</v>
      </c>
      <c r="N38" s="681">
        <v>332</v>
      </c>
      <c r="O38" s="681">
        <v>616</v>
      </c>
      <c r="P38" s="681">
        <v>657</v>
      </c>
      <c r="Q38" s="507">
        <v>2834</v>
      </c>
      <c r="R38" s="682">
        <v>387</v>
      </c>
      <c r="S38" s="594"/>
      <c r="T38" s="594"/>
    </row>
    <row r="39" spans="1:20" ht="15.75" customHeight="1" thickBot="1" x14ac:dyDescent="0.25">
      <c r="A39" s="683"/>
      <c r="B39" s="684" t="s">
        <v>159</v>
      </c>
      <c r="C39" s="685">
        <v>501</v>
      </c>
      <c r="D39" s="686">
        <v>148</v>
      </c>
      <c r="E39" s="686">
        <v>339</v>
      </c>
      <c r="F39" s="686">
        <v>400</v>
      </c>
      <c r="G39" s="687">
        <v>1388</v>
      </c>
      <c r="H39" s="685">
        <v>892</v>
      </c>
      <c r="I39" s="686">
        <v>145</v>
      </c>
      <c r="J39" s="686">
        <v>299</v>
      </c>
      <c r="K39" s="686">
        <v>270</v>
      </c>
      <c r="L39" s="687">
        <v>1606</v>
      </c>
      <c r="M39" s="685">
        <v>1393</v>
      </c>
      <c r="N39" s="686">
        <v>293</v>
      </c>
      <c r="O39" s="686">
        <v>638</v>
      </c>
      <c r="P39" s="686">
        <v>670</v>
      </c>
      <c r="Q39" s="687">
        <v>2994</v>
      </c>
      <c r="R39" s="688">
        <v>291</v>
      </c>
      <c r="S39" s="594"/>
      <c r="T39" s="594"/>
    </row>
    <row r="40" spans="1:20" ht="15.75" customHeight="1" x14ac:dyDescent="0.2">
      <c r="A40" s="489" t="s">
        <v>122</v>
      </c>
    </row>
    <row r="41" spans="1:20" s="691" customFormat="1" ht="15.75" customHeight="1" x14ac:dyDescent="0.25">
      <c r="A41" s="689"/>
      <c r="B41" s="690"/>
      <c r="S41" s="692"/>
      <c r="T41" s="692"/>
    </row>
    <row r="43" spans="1:20" s="490" customFormat="1" ht="15.75" customHeight="1" thickBot="1" x14ac:dyDescent="0.25">
      <c r="A43" s="452" t="s">
        <v>524</v>
      </c>
    </row>
    <row r="44" spans="1:20" s="492" customFormat="1" ht="15.75" customHeight="1" thickBot="1" x14ac:dyDescent="0.3">
      <c r="A44" s="491"/>
      <c r="B44" s="693"/>
      <c r="C44" s="1668" t="s">
        <v>115</v>
      </c>
      <c r="D44" s="1668"/>
      <c r="E44" s="1668"/>
      <c r="F44" s="1668"/>
      <c r="G44" s="1668"/>
      <c r="H44" s="1668" t="s">
        <v>116</v>
      </c>
      <c r="I44" s="1668"/>
      <c r="J44" s="1668"/>
      <c r="K44" s="1668"/>
      <c r="L44" s="1668"/>
      <c r="M44" s="1668" t="s">
        <v>117</v>
      </c>
      <c r="N44" s="1668"/>
      <c r="O44" s="1668"/>
      <c r="P44" s="1668"/>
      <c r="Q44" s="1668"/>
      <c r="R44" s="1669"/>
    </row>
    <row r="45" spans="1:20" s="492" customFormat="1" ht="78.75" customHeight="1" thickBot="1" x14ac:dyDescent="0.3">
      <c r="A45" s="517" t="s">
        <v>2</v>
      </c>
      <c r="B45" s="493" t="s">
        <v>3</v>
      </c>
      <c r="C45" s="558" t="s">
        <v>118</v>
      </c>
      <c r="D45" s="555" t="s">
        <v>444</v>
      </c>
      <c r="E45" s="555" t="s">
        <v>445</v>
      </c>
      <c r="F45" s="555" t="s">
        <v>119</v>
      </c>
      <c r="G45" s="606" t="s">
        <v>120</v>
      </c>
      <c r="H45" s="591" t="s">
        <v>118</v>
      </c>
      <c r="I45" s="555" t="s">
        <v>444</v>
      </c>
      <c r="J45" s="555" t="s">
        <v>445</v>
      </c>
      <c r="K45" s="555" t="s">
        <v>119</v>
      </c>
      <c r="L45" s="606" t="s">
        <v>14</v>
      </c>
      <c r="M45" s="591" t="s">
        <v>118</v>
      </c>
      <c r="N45" s="555" t="s">
        <v>444</v>
      </c>
      <c r="O45" s="555" t="s">
        <v>445</v>
      </c>
      <c r="P45" s="555" t="s">
        <v>119</v>
      </c>
      <c r="Q45" s="606" t="s">
        <v>14</v>
      </c>
      <c r="R45" s="557" t="s">
        <v>121</v>
      </c>
    </row>
    <row r="46" spans="1:20" ht="15.75" customHeight="1" x14ac:dyDescent="0.2">
      <c r="A46" s="494">
        <v>1</v>
      </c>
      <c r="B46" s="495" t="s">
        <v>15</v>
      </c>
      <c r="C46" s="821">
        <v>0</v>
      </c>
      <c r="D46" s="822">
        <v>0</v>
      </c>
      <c r="E46" s="822">
        <v>0</v>
      </c>
      <c r="F46" s="823">
        <v>0</v>
      </c>
      <c r="G46" s="694">
        <f t="shared" ref="G46:G60" si="11">SUM(C46:F46)</f>
        <v>0</v>
      </c>
      <c r="H46" s="821">
        <v>0</v>
      </c>
      <c r="I46" s="822">
        <v>0</v>
      </c>
      <c r="J46" s="822">
        <v>0</v>
      </c>
      <c r="K46" s="823">
        <v>0</v>
      </c>
      <c r="L46" s="662">
        <f t="shared" ref="L46:L60" si="12">SUM(H46:K46)</f>
        <v>0</v>
      </c>
      <c r="M46" s="660">
        <f t="shared" ref="M46:M60" si="13">C46+H46</f>
        <v>0</v>
      </c>
      <c r="N46" s="661">
        <f t="shared" ref="N46:N60" si="14">D46+I46</f>
        <v>0</v>
      </c>
      <c r="O46" s="661">
        <f t="shared" ref="O46:O60" si="15">E46+J46</f>
        <v>0</v>
      </c>
      <c r="P46" s="661">
        <f t="shared" ref="P46:P60" si="16">F46+K46</f>
        <v>0</v>
      </c>
      <c r="Q46" s="663">
        <f t="shared" ref="Q46:Q60" si="17">SUM(M46:P46)</f>
        <v>0</v>
      </c>
      <c r="R46" s="806" t="s">
        <v>199</v>
      </c>
      <c r="S46" s="594"/>
      <c r="T46" s="594"/>
    </row>
    <row r="47" spans="1:20" ht="15.75" customHeight="1" x14ac:dyDescent="0.2">
      <c r="A47" s="496">
        <v>2</v>
      </c>
      <c r="B47" s="497" t="s">
        <v>16</v>
      </c>
      <c r="C47" s="830">
        <v>0</v>
      </c>
      <c r="D47" s="832">
        <v>0</v>
      </c>
      <c r="E47" s="832">
        <v>0</v>
      </c>
      <c r="F47" s="820">
        <v>0</v>
      </c>
      <c r="G47" s="695">
        <f t="shared" si="11"/>
        <v>0</v>
      </c>
      <c r="H47" s="830">
        <v>0</v>
      </c>
      <c r="I47" s="832">
        <v>0</v>
      </c>
      <c r="J47" s="832">
        <v>0</v>
      </c>
      <c r="K47" s="820">
        <v>0</v>
      </c>
      <c r="L47" s="666">
        <f t="shared" si="12"/>
        <v>0</v>
      </c>
      <c r="M47" s="664">
        <f t="shared" si="13"/>
        <v>0</v>
      </c>
      <c r="N47" s="665">
        <f t="shared" si="14"/>
        <v>0</v>
      </c>
      <c r="O47" s="665">
        <f t="shared" si="15"/>
        <v>0</v>
      </c>
      <c r="P47" s="665">
        <f t="shared" si="16"/>
        <v>0</v>
      </c>
      <c r="Q47" s="667">
        <f t="shared" si="17"/>
        <v>0</v>
      </c>
      <c r="R47" s="807" t="s">
        <v>199</v>
      </c>
      <c r="S47" s="594"/>
      <c r="T47" s="594"/>
    </row>
    <row r="48" spans="1:20" ht="15.75" customHeight="1" x14ac:dyDescent="0.2">
      <c r="A48" s="496">
        <v>3</v>
      </c>
      <c r="B48" s="497" t="s">
        <v>17</v>
      </c>
      <c r="C48" s="830">
        <v>0</v>
      </c>
      <c r="D48" s="832">
        <v>0</v>
      </c>
      <c r="E48" s="832">
        <v>0</v>
      </c>
      <c r="F48" s="820">
        <v>0</v>
      </c>
      <c r="G48" s="695">
        <f t="shared" si="11"/>
        <v>0</v>
      </c>
      <c r="H48" s="830">
        <v>0</v>
      </c>
      <c r="I48" s="832">
        <v>0</v>
      </c>
      <c r="J48" s="832">
        <v>0</v>
      </c>
      <c r="K48" s="820">
        <v>0</v>
      </c>
      <c r="L48" s="666">
        <f t="shared" si="12"/>
        <v>0</v>
      </c>
      <c r="M48" s="664">
        <f t="shared" si="13"/>
        <v>0</v>
      </c>
      <c r="N48" s="665">
        <f t="shared" si="14"/>
        <v>0</v>
      </c>
      <c r="O48" s="665">
        <f t="shared" si="15"/>
        <v>0</v>
      </c>
      <c r="P48" s="665">
        <f t="shared" si="16"/>
        <v>0</v>
      </c>
      <c r="Q48" s="667">
        <f t="shared" si="17"/>
        <v>0</v>
      </c>
      <c r="R48" s="807" t="s">
        <v>199</v>
      </c>
      <c r="S48" s="594"/>
      <c r="T48" s="594"/>
    </row>
    <row r="49" spans="1:20" ht="15.75" customHeight="1" x14ac:dyDescent="0.2">
      <c r="A49" s="496">
        <v>4</v>
      </c>
      <c r="B49" s="497" t="s">
        <v>18</v>
      </c>
      <c r="C49" s="830">
        <v>0</v>
      </c>
      <c r="D49" s="832">
        <v>0</v>
      </c>
      <c r="E49" s="832">
        <v>0</v>
      </c>
      <c r="F49" s="820">
        <v>0</v>
      </c>
      <c r="G49" s="695">
        <f t="shared" si="11"/>
        <v>0</v>
      </c>
      <c r="H49" s="830">
        <v>0</v>
      </c>
      <c r="I49" s="832">
        <v>0</v>
      </c>
      <c r="J49" s="832">
        <v>0</v>
      </c>
      <c r="K49" s="820">
        <v>0</v>
      </c>
      <c r="L49" s="666">
        <f t="shared" si="12"/>
        <v>0</v>
      </c>
      <c r="M49" s="664">
        <f t="shared" si="13"/>
        <v>0</v>
      </c>
      <c r="N49" s="665">
        <f t="shared" si="14"/>
        <v>0</v>
      </c>
      <c r="O49" s="665">
        <f t="shared" si="15"/>
        <v>0</v>
      </c>
      <c r="P49" s="665">
        <f t="shared" si="16"/>
        <v>0</v>
      </c>
      <c r="Q49" s="667">
        <f t="shared" si="17"/>
        <v>0</v>
      </c>
      <c r="R49" s="807" t="s">
        <v>199</v>
      </c>
      <c r="S49" s="594"/>
      <c r="T49" s="594"/>
    </row>
    <row r="50" spans="1:20" ht="15.75" customHeight="1" x14ac:dyDescent="0.2">
      <c r="A50" s="496">
        <v>5</v>
      </c>
      <c r="B50" s="497" t="s">
        <v>19</v>
      </c>
      <c r="C50" s="830">
        <v>0</v>
      </c>
      <c r="D50" s="832">
        <v>0</v>
      </c>
      <c r="E50" s="832">
        <v>0</v>
      </c>
      <c r="F50" s="820">
        <v>0</v>
      </c>
      <c r="G50" s="695">
        <f t="shared" si="11"/>
        <v>0</v>
      </c>
      <c r="H50" s="830">
        <v>0</v>
      </c>
      <c r="I50" s="832">
        <v>0</v>
      </c>
      <c r="J50" s="832">
        <v>0</v>
      </c>
      <c r="K50" s="820">
        <v>0</v>
      </c>
      <c r="L50" s="666">
        <f t="shared" si="12"/>
        <v>0</v>
      </c>
      <c r="M50" s="664">
        <f t="shared" si="13"/>
        <v>0</v>
      </c>
      <c r="N50" s="665">
        <f t="shared" si="14"/>
        <v>0</v>
      </c>
      <c r="O50" s="665">
        <f t="shared" si="15"/>
        <v>0</v>
      </c>
      <c r="P50" s="665">
        <f t="shared" si="16"/>
        <v>0</v>
      </c>
      <c r="Q50" s="667">
        <f t="shared" si="17"/>
        <v>0</v>
      </c>
      <c r="R50" s="807" t="s">
        <v>199</v>
      </c>
      <c r="S50" s="594"/>
      <c r="T50" s="594"/>
    </row>
    <row r="51" spans="1:20" ht="15.75" customHeight="1" x14ac:dyDescent="0.2">
      <c r="A51" s="498">
        <v>6</v>
      </c>
      <c r="B51" s="499" t="s">
        <v>20</v>
      </c>
      <c r="C51" s="830">
        <v>0</v>
      </c>
      <c r="D51" s="832">
        <v>0</v>
      </c>
      <c r="E51" s="832">
        <v>2</v>
      </c>
      <c r="F51" s="820">
        <v>0</v>
      </c>
      <c r="G51" s="695">
        <f t="shared" si="11"/>
        <v>2</v>
      </c>
      <c r="H51" s="830">
        <v>0</v>
      </c>
      <c r="I51" s="832">
        <v>0</v>
      </c>
      <c r="J51" s="832">
        <v>1</v>
      </c>
      <c r="K51" s="820">
        <v>0</v>
      </c>
      <c r="L51" s="666">
        <f t="shared" si="12"/>
        <v>1</v>
      </c>
      <c r="M51" s="664">
        <f t="shared" si="13"/>
        <v>0</v>
      </c>
      <c r="N51" s="665">
        <f t="shared" si="14"/>
        <v>0</v>
      </c>
      <c r="O51" s="665">
        <f t="shared" si="15"/>
        <v>3</v>
      </c>
      <c r="P51" s="665">
        <f t="shared" si="16"/>
        <v>0</v>
      </c>
      <c r="Q51" s="667">
        <f t="shared" si="17"/>
        <v>3</v>
      </c>
      <c r="R51" s="807" t="s">
        <v>199</v>
      </c>
      <c r="S51" s="594"/>
      <c r="T51" s="594"/>
    </row>
    <row r="52" spans="1:20" ht="15.75" customHeight="1" x14ac:dyDescent="0.2">
      <c r="A52" s="498">
        <v>7</v>
      </c>
      <c r="B52" s="499" t="s">
        <v>21</v>
      </c>
      <c r="C52" s="830">
        <v>0</v>
      </c>
      <c r="D52" s="832">
        <v>0</v>
      </c>
      <c r="E52" s="832">
        <v>0</v>
      </c>
      <c r="F52" s="820">
        <v>0</v>
      </c>
      <c r="G52" s="695">
        <f t="shared" si="11"/>
        <v>0</v>
      </c>
      <c r="H52" s="830">
        <v>0</v>
      </c>
      <c r="I52" s="832">
        <v>0</v>
      </c>
      <c r="J52" s="832">
        <v>0</v>
      </c>
      <c r="K52" s="820">
        <v>0</v>
      </c>
      <c r="L52" s="666">
        <f t="shared" si="12"/>
        <v>0</v>
      </c>
      <c r="M52" s="664">
        <f t="shared" si="13"/>
        <v>0</v>
      </c>
      <c r="N52" s="665">
        <f t="shared" si="14"/>
        <v>0</v>
      </c>
      <c r="O52" s="665">
        <f t="shared" si="15"/>
        <v>0</v>
      </c>
      <c r="P52" s="665">
        <f t="shared" si="16"/>
        <v>0</v>
      </c>
      <c r="Q52" s="667">
        <f t="shared" si="17"/>
        <v>0</v>
      </c>
      <c r="R52" s="807" t="s">
        <v>199</v>
      </c>
      <c r="S52" s="594"/>
      <c r="T52" s="594"/>
    </row>
    <row r="53" spans="1:20" ht="15.75" customHeight="1" x14ac:dyDescent="0.2">
      <c r="A53" s="496">
        <v>8</v>
      </c>
      <c r="B53" s="497" t="s">
        <v>22</v>
      </c>
      <c r="C53" s="830">
        <v>0</v>
      </c>
      <c r="D53" s="832">
        <v>0</v>
      </c>
      <c r="E53" s="832">
        <v>0</v>
      </c>
      <c r="F53" s="820">
        <v>0</v>
      </c>
      <c r="G53" s="695">
        <f t="shared" si="11"/>
        <v>0</v>
      </c>
      <c r="H53" s="830">
        <v>0</v>
      </c>
      <c r="I53" s="832">
        <v>0</v>
      </c>
      <c r="J53" s="832">
        <v>0</v>
      </c>
      <c r="K53" s="820">
        <v>0</v>
      </c>
      <c r="L53" s="666">
        <f t="shared" si="12"/>
        <v>0</v>
      </c>
      <c r="M53" s="664">
        <f t="shared" si="13"/>
        <v>0</v>
      </c>
      <c r="N53" s="665">
        <f t="shared" si="14"/>
        <v>0</v>
      </c>
      <c r="O53" s="665">
        <f t="shared" si="15"/>
        <v>0</v>
      </c>
      <c r="P53" s="665">
        <f t="shared" si="16"/>
        <v>0</v>
      </c>
      <c r="Q53" s="667">
        <f t="shared" si="17"/>
        <v>0</v>
      </c>
      <c r="R53" s="807" t="s">
        <v>199</v>
      </c>
      <c r="S53" s="594"/>
      <c r="T53" s="594"/>
    </row>
    <row r="54" spans="1:20" ht="15.75" customHeight="1" x14ac:dyDescent="0.2">
      <c r="A54" s="496">
        <v>9</v>
      </c>
      <c r="B54" s="497" t="s">
        <v>23</v>
      </c>
      <c r="C54" s="830">
        <v>0</v>
      </c>
      <c r="D54" s="832">
        <v>0</v>
      </c>
      <c r="E54" s="832">
        <v>19</v>
      </c>
      <c r="F54" s="820">
        <v>10</v>
      </c>
      <c r="G54" s="695">
        <f t="shared" si="11"/>
        <v>29</v>
      </c>
      <c r="H54" s="830">
        <v>0</v>
      </c>
      <c r="I54" s="832">
        <v>0</v>
      </c>
      <c r="J54" s="832">
        <v>13</v>
      </c>
      <c r="K54" s="820">
        <v>3</v>
      </c>
      <c r="L54" s="666">
        <f t="shared" si="12"/>
        <v>16</v>
      </c>
      <c r="M54" s="664">
        <f t="shared" si="13"/>
        <v>0</v>
      </c>
      <c r="N54" s="665">
        <f t="shared" si="14"/>
        <v>0</v>
      </c>
      <c r="O54" s="665">
        <f t="shared" si="15"/>
        <v>32</v>
      </c>
      <c r="P54" s="665">
        <f t="shared" si="16"/>
        <v>13</v>
      </c>
      <c r="Q54" s="667">
        <f t="shared" si="17"/>
        <v>45</v>
      </c>
      <c r="R54" s="807" t="s">
        <v>199</v>
      </c>
      <c r="S54" s="594"/>
      <c r="T54" s="594"/>
    </row>
    <row r="55" spans="1:20" ht="15.75" customHeight="1" x14ac:dyDescent="0.2">
      <c r="A55" s="496">
        <v>10</v>
      </c>
      <c r="B55" s="497" t="s">
        <v>24</v>
      </c>
      <c r="C55" s="830">
        <v>0</v>
      </c>
      <c r="D55" s="832">
        <v>1</v>
      </c>
      <c r="E55" s="832">
        <v>0</v>
      </c>
      <c r="F55" s="820">
        <v>0</v>
      </c>
      <c r="G55" s="695">
        <f t="shared" si="11"/>
        <v>1</v>
      </c>
      <c r="H55" s="830">
        <v>0</v>
      </c>
      <c r="I55" s="832">
        <v>0</v>
      </c>
      <c r="J55" s="832">
        <v>0</v>
      </c>
      <c r="K55" s="820">
        <v>0</v>
      </c>
      <c r="L55" s="666">
        <f t="shared" si="12"/>
        <v>0</v>
      </c>
      <c r="M55" s="664">
        <f t="shared" si="13"/>
        <v>0</v>
      </c>
      <c r="N55" s="665">
        <f t="shared" si="14"/>
        <v>1</v>
      </c>
      <c r="O55" s="665">
        <f t="shared" si="15"/>
        <v>0</v>
      </c>
      <c r="P55" s="665">
        <f t="shared" si="16"/>
        <v>0</v>
      </c>
      <c r="Q55" s="667">
        <f t="shared" si="17"/>
        <v>1</v>
      </c>
      <c r="R55" s="807" t="s">
        <v>199</v>
      </c>
      <c r="S55" s="594"/>
      <c r="T55" s="594"/>
    </row>
    <row r="56" spans="1:20" ht="15.75" customHeight="1" x14ac:dyDescent="0.2">
      <c r="A56" s="498">
        <v>11</v>
      </c>
      <c r="B56" s="499" t="s">
        <v>25</v>
      </c>
      <c r="C56" s="830">
        <v>0</v>
      </c>
      <c r="D56" s="832">
        <v>0</v>
      </c>
      <c r="E56" s="832">
        <v>0</v>
      </c>
      <c r="F56" s="820">
        <v>0</v>
      </c>
      <c r="G56" s="695">
        <f t="shared" si="11"/>
        <v>0</v>
      </c>
      <c r="H56" s="830">
        <v>0</v>
      </c>
      <c r="I56" s="832">
        <v>0</v>
      </c>
      <c r="J56" s="832">
        <v>0</v>
      </c>
      <c r="K56" s="820">
        <v>0</v>
      </c>
      <c r="L56" s="666">
        <f t="shared" si="12"/>
        <v>0</v>
      </c>
      <c r="M56" s="664">
        <f t="shared" si="13"/>
        <v>0</v>
      </c>
      <c r="N56" s="665">
        <f t="shared" si="14"/>
        <v>0</v>
      </c>
      <c r="O56" s="665">
        <f t="shared" si="15"/>
        <v>0</v>
      </c>
      <c r="P56" s="665">
        <f t="shared" si="16"/>
        <v>0</v>
      </c>
      <c r="Q56" s="667">
        <f t="shared" si="17"/>
        <v>0</v>
      </c>
      <c r="R56" s="807" t="s">
        <v>199</v>
      </c>
      <c r="S56" s="594"/>
      <c r="T56" s="594"/>
    </row>
    <row r="57" spans="1:20" ht="15.75" customHeight="1" x14ac:dyDescent="0.2">
      <c r="A57" s="496">
        <v>12</v>
      </c>
      <c r="B57" s="497" t="s">
        <v>26</v>
      </c>
      <c r="C57" s="830">
        <v>0</v>
      </c>
      <c r="D57" s="832">
        <v>0</v>
      </c>
      <c r="E57" s="832">
        <v>0</v>
      </c>
      <c r="F57" s="820">
        <v>0</v>
      </c>
      <c r="G57" s="695">
        <f t="shared" si="11"/>
        <v>0</v>
      </c>
      <c r="H57" s="830">
        <v>0</v>
      </c>
      <c r="I57" s="832">
        <v>0</v>
      </c>
      <c r="J57" s="832">
        <v>0</v>
      </c>
      <c r="K57" s="820">
        <v>0</v>
      </c>
      <c r="L57" s="666">
        <f t="shared" si="12"/>
        <v>0</v>
      </c>
      <c r="M57" s="664">
        <f t="shared" si="13"/>
        <v>0</v>
      </c>
      <c r="N57" s="665">
        <f t="shared" si="14"/>
        <v>0</v>
      </c>
      <c r="O57" s="665">
        <f t="shared" si="15"/>
        <v>0</v>
      </c>
      <c r="P57" s="665">
        <f t="shared" si="16"/>
        <v>0</v>
      </c>
      <c r="Q57" s="667">
        <f t="shared" si="17"/>
        <v>0</v>
      </c>
      <c r="R57" s="807" t="s">
        <v>199</v>
      </c>
      <c r="S57" s="594"/>
      <c r="T57" s="594"/>
    </row>
    <row r="58" spans="1:20" ht="15.75" customHeight="1" x14ac:dyDescent="0.2">
      <c r="A58" s="496">
        <v>13</v>
      </c>
      <c r="B58" s="497" t="s">
        <v>27</v>
      </c>
      <c r="C58" s="830">
        <v>0</v>
      </c>
      <c r="D58" s="832">
        <v>0</v>
      </c>
      <c r="E58" s="832">
        <v>0</v>
      </c>
      <c r="F58" s="820">
        <v>0</v>
      </c>
      <c r="G58" s="695">
        <f t="shared" si="11"/>
        <v>0</v>
      </c>
      <c r="H58" s="830">
        <v>0</v>
      </c>
      <c r="I58" s="832">
        <v>0</v>
      </c>
      <c r="J58" s="832">
        <v>0</v>
      </c>
      <c r="K58" s="820">
        <v>0</v>
      </c>
      <c r="L58" s="666">
        <f t="shared" si="12"/>
        <v>0</v>
      </c>
      <c r="M58" s="664">
        <f t="shared" si="13"/>
        <v>0</v>
      </c>
      <c r="N58" s="665">
        <f t="shared" si="14"/>
        <v>0</v>
      </c>
      <c r="O58" s="665">
        <f t="shared" si="15"/>
        <v>0</v>
      </c>
      <c r="P58" s="665">
        <f t="shared" si="16"/>
        <v>0</v>
      </c>
      <c r="Q58" s="667">
        <f t="shared" si="17"/>
        <v>0</v>
      </c>
      <c r="R58" s="807" t="s">
        <v>199</v>
      </c>
      <c r="S58" s="594"/>
      <c r="T58" s="594"/>
    </row>
    <row r="59" spans="1:20" ht="15.75" customHeight="1" x14ac:dyDescent="0.2">
      <c r="A59" s="496">
        <v>14</v>
      </c>
      <c r="B59" s="497" t="s">
        <v>28</v>
      </c>
      <c r="C59" s="830">
        <v>0</v>
      </c>
      <c r="D59" s="832">
        <v>0</v>
      </c>
      <c r="E59" s="832">
        <v>0</v>
      </c>
      <c r="F59" s="820">
        <v>0</v>
      </c>
      <c r="G59" s="695">
        <f t="shared" si="11"/>
        <v>0</v>
      </c>
      <c r="H59" s="830">
        <v>0</v>
      </c>
      <c r="I59" s="832">
        <v>0</v>
      </c>
      <c r="J59" s="832">
        <v>1</v>
      </c>
      <c r="K59" s="820">
        <v>0</v>
      </c>
      <c r="L59" s="666">
        <f t="shared" si="12"/>
        <v>1</v>
      </c>
      <c r="M59" s="664">
        <f t="shared" si="13"/>
        <v>0</v>
      </c>
      <c r="N59" s="665">
        <f t="shared" si="14"/>
        <v>0</v>
      </c>
      <c r="O59" s="665">
        <f t="shared" si="15"/>
        <v>1</v>
      </c>
      <c r="P59" s="665">
        <f t="shared" si="16"/>
        <v>0</v>
      </c>
      <c r="Q59" s="667">
        <f t="shared" si="17"/>
        <v>1</v>
      </c>
      <c r="R59" s="807" t="s">
        <v>199</v>
      </c>
      <c r="S59" s="594"/>
      <c r="T59" s="594"/>
    </row>
    <row r="60" spans="1:20" ht="15.75" customHeight="1" thickBot="1" x14ac:dyDescent="0.25">
      <c r="A60" s="697">
        <v>15</v>
      </c>
      <c r="B60" s="698" t="s">
        <v>29</v>
      </c>
      <c r="C60" s="818">
        <v>0</v>
      </c>
      <c r="D60" s="834">
        <v>0</v>
      </c>
      <c r="E60" s="834">
        <v>0</v>
      </c>
      <c r="F60" s="819">
        <v>0</v>
      </c>
      <c r="G60" s="699">
        <f t="shared" si="11"/>
        <v>0</v>
      </c>
      <c r="H60" s="818">
        <v>0</v>
      </c>
      <c r="I60" s="834">
        <v>0</v>
      </c>
      <c r="J60" s="834">
        <v>0</v>
      </c>
      <c r="K60" s="819">
        <v>0</v>
      </c>
      <c r="L60" s="700">
        <f t="shared" si="12"/>
        <v>0</v>
      </c>
      <c r="M60" s="701">
        <f t="shared" si="13"/>
        <v>0</v>
      </c>
      <c r="N60" s="696">
        <f t="shared" si="14"/>
        <v>0</v>
      </c>
      <c r="O60" s="696">
        <f t="shared" si="15"/>
        <v>0</v>
      </c>
      <c r="P60" s="696">
        <f t="shared" si="16"/>
        <v>0</v>
      </c>
      <c r="Q60" s="702">
        <f t="shared" si="17"/>
        <v>0</v>
      </c>
      <c r="R60" s="811" t="s">
        <v>199</v>
      </c>
      <c r="S60" s="594"/>
      <c r="T60" s="594"/>
    </row>
    <row r="61" spans="1:20" s="539" customFormat="1" ht="15.75" customHeight="1" x14ac:dyDescent="0.25">
      <c r="A61" s="672"/>
      <c r="B61" s="673" t="s">
        <v>481</v>
      </c>
      <c r="C61" s="826">
        <f t="shared" ref="C61:Q61" si="18">SUM(C46:C60)</f>
        <v>0</v>
      </c>
      <c r="D61" s="824">
        <f t="shared" si="18"/>
        <v>1</v>
      </c>
      <c r="E61" s="824">
        <f t="shared" si="18"/>
        <v>21</v>
      </c>
      <c r="F61" s="824">
        <f t="shared" si="18"/>
        <v>10</v>
      </c>
      <c r="G61" s="676">
        <f t="shared" si="18"/>
        <v>32</v>
      </c>
      <c r="H61" s="674">
        <f t="shared" si="18"/>
        <v>0</v>
      </c>
      <c r="I61" s="675">
        <f t="shared" si="18"/>
        <v>0</v>
      </c>
      <c r="J61" s="675">
        <f t="shared" si="18"/>
        <v>15</v>
      </c>
      <c r="K61" s="675">
        <f t="shared" si="18"/>
        <v>3</v>
      </c>
      <c r="L61" s="676">
        <f t="shared" si="18"/>
        <v>18</v>
      </c>
      <c r="M61" s="674">
        <f t="shared" si="18"/>
        <v>0</v>
      </c>
      <c r="N61" s="675">
        <f t="shared" si="18"/>
        <v>1</v>
      </c>
      <c r="O61" s="675">
        <f t="shared" si="18"/>
        <v>36</v>
      </c>
      <c r="P61" s="675">
        <f t="shared" si="18"/>
        <v>13</v>
      </c>
      <c r="Q61" s="676">
        <f t="shared" si="18"/>
        <v>50</v>
      </c>
      <c r="R61" s="703" t="s">
        <v>199</v>
      </c>
      <c r="S61" s="678"/>
      <c r="T61" s="678"/>
    </row>
    <row r="62" spans="1:20" s="783" customFormat="1" ht="15.75" customHeight="1" x14ac:dyDescent="0.2">
      <c r="A62" s="801"/>
      <c r="B62" s="788" t="s">
        <v>230</v>
      </c>
      <c r="C62" s="802">
        <v>0</v>
      </c>
      <c r="D62" s="803">
        <v>0</v>
      </c>
      <c r="E62" s="803">
        <v>0</v>
      </c>
      <c r="F62" s="803">
        <v>0</v>
      </c>
      <c r="G62" s="784">
        <v>0</v>
      </c>
      <c r="H62" s="802">
        <v>0</v>
      </c>
      <c r="I62" s="803">
        <v>0</v>
      </c>
      <c r="J62" s="803">
        <v>0</v>
      </c>
      <c r="K62" s="803">
        <v>0</v>
      </c>
      <c r="L62" s="784">
        <v>0</v>
      </c>
      <c r="M62" s="802">
        <v>0</v>
      </c>
      <c r="N62" s="803">
        <v>0</v>
      </c>
      <c r="O62" s="803">
        <v>0</v>
      </c>
      <c r="P62" s="803">
        <v>0</v>
      </c>
      <c r="Q62" s="784">
        <v>0</v>
      </c>
      <c r="R62" s="812" t="s">
        <v>199</v>
      </c>
      <c r="S62" s="787"/>
      <c r="T62" s="787"/>
    </row>
    <row r="63" spans="1:20" s="539" customFormat="1" ht="15.75" customHeight="1" x14ac:dyDescent="0.25">
      <c r="A63" s="704"/>
      <c r="B63" s="620" t="s">
        <v>165</v>
      </c>
      <c r="C63" s="680">
        <v>0</v>
      </c>
      <c r="D63" s="681">
        <v>1</v>
      </c>
      <c r="E63" s="681">
        <v>0</v>
      </c>
      <c r="F63" s="681">
        <v>0</v>
      </c>
      <c r="G63" s="507">
        <v>1</v>
      </c>
      <c r="H63" s="680">
        <v>0</v>
      </c>
      <c r="I63" s="681">
        <v>0</v>
      </c>
      <c r="J63" s="681">
        <v>0</v>
      </c>
      <c r="K63" s="681">
        <v>0</v>
      </c>
      <c r="L63" s="507">
        <v>0</v>
      </c>
      <c r="M63" s="680">
        <v>0</v>
      </c>
      <c r="N63" s="681">
        <v>1</v>
      </c>
      <c r="O63" s="681">
        <v>0</v>
      </c>
      <c r="P63" s="681">
        <v>0</v>
      </c>
      <c r="Q63" s="507">
        <v>1</v>
      </c>
      <c r="R63" s="705" t="s">
        <v>199</v>
      </c>
      <c r="S63" s="678"/>
      <c r="T63" s="678"/>
    </row>
    <row r="64" spans="1:20" s="539" customFormat="1" ht="15.75" customHeight="1" thickBot="1" x14ac:dyDescent="0.3">
      <c r="A64" s="706"/>
      <c r="B64" s="684" t="s">
        <v>159</v>
      </c>
      <c r="C64" s="685">
        <v>0</v>
      </c>
      <c r="D64" s="686">
        <v>1</v>
      </c>
      <c r="E64" s="686">
        <v>1</v>
      </c>
      <c r="F64" s="686">
        <v>0</v>
      </c>
      <c r="G64" s="687">
        <v>2</v>
      </c>
      <c r="H64" s="685">
        <v>0</v>
      </c>
      <c r="I64" s="686">
        <v>0</v>
      </c>
      <c r="J64" s="686">
        <v>0</v>
      </c>
      <c r="K64" s="686">
        <v>0</v>
      </c>
      <c r="L64" s="687">
        <v>0</v>
      </c>
      <c r="M64" s="685">
        <v>0</v>
      </c>
      <c r="N64" s="686">
        <v>1</v>
      </c>
      <c r="O64" s="686">
        <v>1</v>
      </c>
      <c r="P64" s="686">
        <v>0</v>
      </c>
      <c r="Q64" s="687">
        <v>2</v>
      </c>
      <c r="R64" s="707" t="s">
        <v>199</v>
      </c>
      <c r="S64" s="678"/>
      <c r="T64" s="678"/>
    </row>
    <row r="65" spans="1:34" ht="15.75" customHeight="1" x14ac:dyDescent="0.2">
      <c r="A65" s="489" t="s">
        <v>122</v>
      </c>
    </row>
    <row r="68" spans="1:34" s="490" customFormat="1" ht="15.75" customHeight="1" thickBot="1" x14ac:dyDescent="0.25">
      <c r="A68" s="452" t="s">
        <v>525</v>
      </c>
    </row>
    <row r="69" spans="1:34" s="492" customFormat="1" ht="15.75" customHeight="1" thickBot="1" x14ac:dyDescent="0.3">
      <c r="A69" s="515"/>
      <c r="B69" s="516"/>
      <c r="C69" s="1640" t="s">
        <v>115</v>
      </c>
      <c r="D69" s="1640"/>
      <c r="E69" s="1640"/>
      <c r="F69" s="1640"/>
      <c r="G69" s="1640"/>
      <c r="H69" s="1640" t="s">
        <v>116</v>
      </c>
      <c r="I69" s="1640"/>
      <c r="J69" s="1640"/>
      <c r="K69" s="1640"/>
      <c r="L69" s="1640"/>
      <c r="M69" s="1640" t="s">
        <v>117</v>
      </c>
      <c r="N69" s="1640"/>
      <c r="O69" s="1640"/>
      <c r="P69" s="1640"/>
      <c r="Q69" s="1640"/>
      <c r="R69" s="1640"/>
    </row>
    <row r="70" spans="1:34" s="492" customFormat="1" ht="78" customHeight="1" thickBot="1" x14ac:dyDescent="0.3">
      <c r="A70" s="517" t="s">
        <v>2</v>
      </c>
      <c r="B70" s="493" t="s">
        <v>3</v>
      </c>
      <c r="C70" s="558" t="s">
        <v>118</v>
      </c>
      <c r="D70" s="555" t="s">
        <v>444</v>
      </c>
      <c r="E70" s="555" t="s">
        <v>445</v>
      </c>
      <c r="F70" s="555" t="s">
        <v>119</v>
      </c>
      <c r="G70" s="606" t="s">
        <v>120</v>
      </c>
      <c r="H70" s="591" t="s">
        <v>118</v>
      </c>
      <c r="I70" s="555" t="s">
        <v>444</v>
      </c>
      <c r="J70" s="555" t="s">
        <v>445</v>
      </c>
      <c r="K70" s="555" t="s">
        <v>119</v>
      </c>
      <c r="L70" s="606" t="s">
        <v>14</v>
      </c>
      <c r="M70" s="591" t="s">
        <v>118</v>
      </c>
      <c r="N70" s="555" t="s">
        <v>444</v>
      </c>
      <c r="O70" s="555" t="s">
        <v>445</v>
      </c>
      <c r="P70" s="555" t="s">
        <v>119</v>
      </c>
      <c r="Q70" s="606" t="s">
        <v>14</v>
      </c>
      <c r="R70" s="841" t="s">
        <v>121</v>
      </c>
    </row>
    <row r="71" spans="1:34" ht="15.75" customHeight="1" x14ac:dyDescent="0.2">
      <c r="A71" s="521">
        <v>1</v>
      </c>
      <c r="B71" s="495" t="s">
        <v>15</v>
      </c>
      <c r="C71" s="789">
        <v>0</v>
      </c>
      <c r="D71" s="790">
        <v>11</v>
      </c>
      <c r="E71" s="790">
        <v>9</v>
      </c>
      <c r="F71" s="790">
        <v>22</v>
      </c>
      <c r="G71" s="663">
        <f t="shared" ref="G71:G85" si="19">SUM(C71:F71)</f>
        <v>42</v>
      </c>
      <c r="H71" s="789">
        <v>0</v>
      </c>
      <c r="I71" s="790">
        <v>17</v>
      </c>
      <c r="J71" s="790">
        <v>9</v>
      </c>
      <c r="K71" s="790">
        <v>9</v>
      </c>
      <c r="L71" s="662">
        <f t="shared" ref="L71:L85" si="20">SUM(H71:K71)</f>
        <v>35</v>
      </c>
      <c r="M71" s="660">
        <f t="shared" ref="M71:M85" si="21">C71+H71</f>
        <v>0</v>
      </c>
      <c r="N71" s="661">
        <f t="shared" ref="N71:N85" si="22">D71+I71</f>
        <v>28</v>
      </c>
      <c r="O71" s="661">
        <f t="shared" ref="O71:O85" si="23">E71+J71</f>
        <v>18</v>
      </c>
      <c r="P71" s="661">
        <f t="shared" ref="P71:P85" si="24">F71+K71</f>
        <v>31</v>
      </c>
      <c r="Q71" s="663">
        <f t="shared" ref="Q71:Q85" si="25">SUM(M71:P71)</f>
        <v>77</v>
      </c>
      <c r="R71" s="1384">
        <v>0</v>
      </c>
      <c r="S71" s="594"/>
      <c r="T71" s="1009"/>
      <c r="U71" s="1008"/>
      <c r="V71" s="1009"/>
      <c r="W71" s="1009"/>
      <c r="X71" s="1009"/>
      <c r="Y71" s="1009"/>
      <c r="Z71" s="1009"/>
      <c r="AA71" s="1009"/>
      <c r="AB71" s="1009"/>
      <c r="AC71" s="1009"/>
      <c r="AD71" s="1009"/>
      <c r="AE71" s="1009"/>
      <c r="AF71" s="1009"/>
      <c r="AG71" s="1009"/>
      <c r="AH71" s="1009"/>
    </row>
    <row r="72" spans="1:34" ht="15.75" customHeight="1" x14ac:dyDescent="0.2">
      <c r="A72" s="525">
        <v>2</v>
      </c>
      <c r="B72" s="497" t="s">
        <v>16</v>
      </c>
      <c r="C72" s="793">
        <v>1</v>
      </c>
      <c r="D72" s="794">
        <v>0</v>
      </c>
      <c r="E72" s="794">
        <v>3</v>
      </c>
      <c r="F72" s="794">
        <v>14</v>
      </c>
      <c r="G72" s="667">
        <f t="shared" si="19"/>
        <v>18</v>
      </c>
      <c r="H72" s="793">
        <v>0</v>
      </c>
      <c r="I72" s="794">
        <v>0</v>
      </c>
      <c r="J72" s="794">
        <v>2</v>
      </c>
      <c r="K72" s="794">
        <v>15</v>
      </c>
      <c r="L72" s="666">
        <f t="shared" si="20"/>
        <v>17</v>
      </c>
      <c r="M72" s="664">
        <f t="shared" si="21"/>
        <v>1</v>
      </c>
      <c r="N72" s="665">
        <f t="shared" si="22"/>
        <v>0</v>
      </c>
      <c r="O72" s="665">
        <f t="shared" si="23"/>
        <v>5</v>
      </c>
      <c r="P72" s="665">
        <f t="shared" si="24"/>
        <v>29</v>
      </c>
      <c r="Q72" s="667">
        <f t="shared" si="25"/>
        <v>35</v>
      </c>
      <c r="R72" s="1385">
        <v>0</v>
      </c>
      <c r="S72" s="594"/>
      <c r="T72" s="1009"/>
      <c r="U72" s="1008"/>
      <c r="V72" s="1009"/>
      <c r="W72" s="1009"/>
      <c r="X72" s="1009"/>
      <c r="Y72" s="1009"/>
      <c r="Z72" s="1009"/>
      <c r="AA72" s="1009"/>
      <c r="AB72" s="1009"/>
      <c r="AC72" s="1009"/>
      <c r="AD72" s="1009"/>
      <c r="AE72" s="1009"/>
      <c r="AF72" s="1009"/>
      <c r="AG72" s="1009"/>
      <c r="AH72" s="1009"/>
    </row>
    <row r="73" spans="1:34" ht="15.75" customHeight="1" x14ac:dyDescent="0.2">
      <c r="A73" s="525">
        <v>3</v>
      </c>
      <c r="B73" s="497" t="s">
        <v>17</v>
      </c>
      <c r="C73" s="793">
        <v>2</v>
      </c>
      <c r="D73" s="794">
        <v>0</v>
      </c>
      <c r="E73" s="794">
        <v>8</v>
      </c>
      <c r="F73" s="794">
        <v>23</v>
      </c>
      <c r="G73" s="667">
        <f t="shared" si="19"/>
        <v>33</v>
      </c>
      <c r="H73" s="793">
        <v>0</v>
      </c>
      <c r="I73" s="794">
        <v>0</v>
      </c>
      <c r="J73" s="794">
        <v>11</v>
      </c>
      <c r="K73" s="794">
        <v>19</v>
      </c>
      <c r="L73" s="666">
        <f t="shared" si="20"/>
        <v>30</v>
      </c>
      <c r="M73" s="664">
        <f t="shared" si="21"/>
        <v>2</v>
      </c>
      <c r="N73" s="665">
        <f t="shared" si="22"/>
        <v>0</v>
      </c>
      <c r="O73" s="665">
        <f t="shared" si="23"/>
        <v>19</v>
      </c>
      <c r="P73" s="665">
        <f t="shared" si="24"/>
        <v>42</v>
      </c>
      <c r="Q73" s="667">
        <f t="shared" si="25"/>
        <v>63</v>
      </c>
      <c r="R73" s="1385">
        <v>0</v>
      </c>
      <c r="S73" s="594"/>
      <c r="T73" s="1009"/>
      <c r="U73" s="1008"/>
      <c r="V73" s="1009"/>
      <c r="W73" s="1009"/>
      <c r="X73" s="1009"/>
      <c r="Y73" s="1009"/>
      <c r="Z73" s="1009"/>
      <c r="AA73" s="1009"/>
      <c r="AB73" s="1009"/>
      <c r="AC73" s="1009"/>
      <c r="AD73" s="1009"/>
      <c r="AE73" s="1009"/>
      <c r="AF73" s="1009"/>
      <c r="AG73" s="1009"/>
      <c r="AH73" s="1009"/>
    </row>
    <row r="74" spans="1:34" ht="15.75" customHeight="1" x14ac:dyDescent="0.2">
      <c r="A74" s="525">
        <v>4</v>
      </c>
      <c r="B74" s="497" t="s">
        <v>18</v>
      </c>
      <c r="C74" s="793">
        <v>0</v>
      </c>
      <c r="D74" s="794">
        <v>4</v>
      </c>
      <c r="E74" s="794">
        <v>0</v>
      </c>
      <c r="F74" s="794">
        <v>37</v>
      </c>
      <c r="G74" s="667">
        <f t="shared" si="19"/>
        <v>41</v>
      </c>
      <c r="H74" s="793">
        <v>1</v>
      </c>
      <c r="I74" s="794">
        <v>5</v>
      </c>
      <c r="J74" s="794">
        <v>0</v>
      </c>
      <c r="K74" s="794">
        <v>24</v>
      </c>
      <c r="L74" s="666">
        <f t="shared" si="20"/>
        <v>30</v>
      </c>
      <c r="M74" s="664">
        <f t="shared" si="21"/>
        <v>1</v>
      </c>
      <c r="N74" s="665">
        <f t="shared" si="22"/>
        <v>9</v>
      </c>
      <c r="O74" s="665">
        <f t="shared" si="23"/>
        <v>0</v>
      </c>
      <c r="P74" s="665">
        <f t="shared" si="24"/>
        <v>61</v>
      </c>
      <c r="Q74" s="667">
        <f t="shared" si="25"/>
        <v>71</v>
      </c>
      <c r="R74" s="1385">
        <v>0</v>
      </c>
      <c r="S74" s="594"/>
      <c r="T74" s="1009"/>
      <c r="U74" s="1008"/>
      <c r="V74" s="1009"/>
      <c r="W74" s="1009"/>
      <c r="X74" s="1009"/>
      <c r="Y74" s="1009"/>
      <c r="Z74" s="1009"/>
      <c r="AA74" s="1009"/>
      <c r="AB74" s="1009"/>
      <c r="AC74" s="1009"/>
      <c r="AD74" s="1009"/>
      <c r="AE74" s="1009"/>
      <c r="AF74" s="1009"/>
      <c r="AG74" s="1009"/>
      <c r="AH74" s="1009"/>
    </row>
    <row r="75" spans="1:34" ht="15.75" customHeight="1" x14ac:dyDescent="0.2">
      <c r="A75" s="525">
        <v>5</v>
      </c>
      <c r="B75" s="497" t="s">
        <v>19</v>
      </c>
      <c r="C75" s="793">
        <v>0</v>
      </c>
      <c r="D75" s="794">
        <v>4</v>
      </c>
      <c r="E75" s="794">
        <v>15</v>
      </c>
      <c r="F75" s="794">
        <v>25</v>
      </c>
      <c r="G75" s="667">
        <f t="shared" si="19"/>
        <v>44</v>
      </c>
      <c r="H75" s="793">
        <v>0</v>
      </c>
      <c r="I75" s="794">
        <v>5</v>
      </c>
      <c r="J75" s="794">
        <v>36</v>
      </c>
      <c r="K75" s="794">
        <v>10</v>
      </c>
      <c r="L75" s="666">
        <f t="shared" si="20"/>
        <v>51</v>
      </c>
      <c r="M75" s="664">
        <f t="shared" si="21"/>
        <v>0</v>
      </c>
      <c r="N75" s="665">
        <f t="shared" si="22"/>
        <v>9</v>
      </c>
      <c r="O75" s="665">
        <f t="shared" si="23"/>
        <v>51</v>
      </c>
      <c r="P75" s="665">
        <f t="shared" si="24"/>
        <v>35</v>
      </c>
      <c r="Q75" s="667">
        <f t="shared" si="25"/>
        <v>95</v>
      </c>
      <c r="R75" s="1385">
        <v>0</v>
      </c>
      <c r="S75" s="594"/>
      <c r="T75" s="594"/>
    </row>
    <row r="76" spans="1:34" ht="15.75" customHeight="1" x14ac:dyDescent="0.2">
      <c r="A76" s="529">
        <v>6</v>
      </c>
      <c r="B76" s="499" t="s">
        <v>20</v>
      </c>
      <c r="C76" s="793">
        <v>0</v>
      </c>
      <c r="D76" s="794">
        <v>0</v>
      </c>
      <c r="E76" s="794">
        <v>16</v>
      </c>
      <c r="F76" s="794">
        <v>9</v>
      </c>
      <c r="G76" s="667">
        <f t="shared" si="19"/>
        <v>25</v>
      </c>
      <c r="H76" s="793">
        <v>0</v>
      </c>
      <c r="I76" s="794">
        <v>0</v>
      </c>
      <c r="J76" s="794">
        <v>14</v>
      </c>
      <c r="K76" s="794">
        <v>2</v>
      </c>
      <c r="L76" s="666">
        <f t="shared" si="20"/>
        <v>16</v>
      </c>
      <c r="M76" s="664">
        <f t="shared" si="21"/>
        <v>0</v>
      </c>
      <c r="N76" s="665">
        <f t="shared" si="22"/>
        <v>0</v>
      </c>
      <c r="O76" s="665">
        <f t="shared" si="23"/>
        <v>30</v>
      </c>
      <c r="P76" s="665">
        <f t="shared" si="24"/>
        <v>11</v>
      </c>
      <c r="Q76" s="667">
        <f t="shared" si="25"/>
        <v>41</v>
      </c>
      <c r="R76" s="1385">
        <v>1</v>
      </c>
      <c r="S76" s="594"/>
      <c r="T76" s="594"/>
    </row>
    <row r="77" spans="1:34" ht="15.75" customHeight="1" x14ac:dyDescent="0.2">
      <c r="A77" s="529">
        <v>7</v>
      </c>
      <c r="B77" s="499" t="s">
        <v>21</v>
      </c>
      <c r="C77" s="793">
        <v>0</v>
      </c>
      <c r="D77" s="794">
        <v>1</v>
      </c>
      <c r="E77" s="794">
        <v>19</v>
      </c>
      <c r="F77" s="794">
        <v>7</v>
      </c>
      <c r="G77" s="667">
        <f t="shared" si="19"/>
        <v>27</v>
      </c>
      <c r="H77" s="793">
        <v>0</v>
      </c>
      <c r="I77" s="794">
        <v>1</v>
      </c>
      <c r="J77" s="794">
        <v>23</v>
      </c>
      <c r="K77" s="794">
        <v>7</v>
      </c>
      <c r="L77" s="666">
        <f t="shared" si="20"/>
        <v>31</v>
      </c>
      <c r="M77" s="664">
        <f t="shared" si="21"/>
        <v>0</v>
      </c>
      <c r="N77" s="665">
        <f t="shared" si="22"/>
        <v>2</v>
      </c>
      <c r="O77" s="665">
        <f t="shared" si="23"/>
        <v>42</v>
      </c>
      <c r="P77" s="665">
        <f t="shared" si="24"/>
        <v>14</v>
      </c>
      <c r="Q77" s="667">
        <f t="shared" si="25"/>
        <v>58</v>
      </c>
      <c r="R77" s="1385">
        <v>0</v>
      </c>
      <c r="S77" s="594"/>
      <c r="T77" s="594"/>
    </row>
    <row r="78" spans="1:34" ht="15.75" customHeight="1" x14ac:dyDescent="0.2">
      <c r="A78" s="525">
        <v>8</v>
      </c>
      <c r="B78" s="497" t="s">
        <v>22</v>
      </c>
      <c r="C78" s="793">
        <v>0</v>
      </c>
      <c r="D78" s="794">
        <v>10</v>
      </c>
      <c r="E78" s="794">
        <v>30</v>
      </c>
      <c r="F78" s="794">
        <v>26</v>
      </c>
      <c r="G78" s="667">
        <f t="shared" si="19"/>
        <v>66</v>
      </c>
      <c r="H78" s="793">
        <v>0</v>
      </c>
      <c r="I78" s="794">
        <v>5</v>
      </c>
      <c r="J78" s="794">
        <v>20</v>
      </c>
      <c r="K78" s="794">
        <v>12</v>
      </c>
      <c r="L78" s="666">
        <f t="shared" si="20"/>
        <v>37</v>
      </c>
      <c r="M78" s="664">
        <f t="shared" si="21"/>
        <v>0</v>
      </c>
      <c r="N78" s="665">
        <f t="shared" si="22"/>
        <v>15</v>
      </c>
      <c r="O78" s="665">
        <f t="shared" si="23"/>
        <v>50</v>
      </c>
      <c r="P78" s="665">
        <f t="shared" si="24"/>
        <v>38</v>
      </c>
      <c r="Q78" s="667">
        <f t="shared" si="25"/>
        <v>103</v>
      </c>
      <c r="R78" s="1385">
        <v>0</v>
      </c>
      <c r="S78" s="594"/>
      <c r="T78" s="594"/>
    </row>
    <row r="79" spans="1:34" ht="15.75" customHeight="1" x14ac:dyDescent="0.2">
      <c r="A79" s="525">
        <v>9</v>
      </c>
      <c r="B79" s="497" t="s">
        <v>23</v>
      </c>
      <c r="C79" s="793">
        <v>1</v>
      </c>
      <c r="D79" s="794">
        <v>0</v>
      </c>
      <c r="E79" s="794">
        <v>4</v>
      </c>
      <c r="F79" s="794">
        <v>3</v>
      </c>
      <c r="G79" s="667">
        <f t="shared" si="19"/>
        <v>8</v>
      </c>
      <c r="H79" s="793">
        <v>0</v>
      </c>
      <c r="I79" s="794">
        <v>0</v>
      </c>
      <c r="J79" s="794">
        <v>7</v>
      </c>
      <c r="K79" s="794">
        <v>1</v>
      </c>
      <c r="L79" s="666">
        <f t="shared" si="20"/>
        <v>8</v>
      </c>
      <c r="M79" s="664">
        <f t="shared" si="21"/>
        <v>1</v>
      </c>
      <c r="N79" s="665">
        <f t="shared" si="22"/>
        <v>0</v>
      </c>
      <c r="O79" s="665">
        <f t="shared" si="23"/>
        <v>11</v>
      </c>
      <c r="P79" s="665">
        <f t="shared" si="24"/>
        <v>4</v>
      </c>
      <c r="Q79" s="667">
        <f t="shared" si="25"/>
        <v>16</v>
      </c>
      <c r="R79" s="1385">
        <v>0</v>
      </c>
      <c r="S79" s="594"/>
      <c r="T79" s="594"/>
    </row>
    <row r="80" spans="1:34" ht="15.75" customHeight="1" x14ac:dyDescent="0.2">
      <c r="A80" s="525">
        <v>10</v>
      </c>
      <c r="B80" s="497" t="s">
        <v>24</v>
      </c>
      <c r="C80" s="793">
        <v>0</v>
      </c>
      <c r="D80" s="794">
        <v>8</v>
      </c>
      <c r="E80" s="794">
        <v>14</v>
      </c>
      <c r="F80" s="794">
        <v>10</v>
      </c>
      <c r="G80" s="667">
        <f t="shared" si="19"/>
        <v>32</v>
      </c>
      <c r="H80" s="793">
        <v>0</v>
      </c>
      <c r="I80" s="794">
        <v>2</v>
      </c>
      <c r="J80" s="794">
        <v>9</v>
      </c>
      <c r="K80" s="794">
        <v>6</v>
      </c>
      <c r="L80" s="666">
        <f t="shared" si="20"/>
        <v>17</v>
      </c>
      <c r="M80" s="664">
        <f t="shared" si="21"/>
        <v>0</v>
      </c>
      <c r="N80" s="665">
        <f t="shared" si="22"/>
        <v>10</v>
      </c>
      <c r="O80" s="665">
        <f t="shared" si="23"/>
        <v>23</v>
      </c>
      <c r="P80" s="665">
        <f t="shared" si="24"/>
        <v>16</v>
      </c>
      <c r="Q80" s="667">
        <f t="shared" si="25"/>
        <v>49</v>
      </c>
      <c r="R80" s="1385">
        <v>0</v>
      </c>
      <c r="S80" s="594"/>
      <c r="T80" s="594"/>
    </row>
    <row r="81" spans="1:20" ht="15.75" customHeight="1" x14ac:dyDescent="0.2">
      <c r="A81" s="529">
        <v>11</v>
      </c>
      <c r="B81" s="499" t="s">
        <v>25</v>
      </c>
      <c r="C81" s="793">
        <v>0</v>
      </c>
      <c r="D81" s="794">
        <v>7</v>
      </c>
      <c r="E81" s="794">
        <v>25</v>
      </c>
      <c r="F81" s="794">
        <v>17</v>
      </c>
      <c r="G81" s="667">
        <f t="shared" si="19"/>
        <v>49</v>
      </c>
      <c r="H81" s="793">
        <v>0</v>
      </c>
      <c r="I81" s="794">
        <v>2</v>
      </c>
      <c r="J81" s="794">
        <v>16</v>
      </c>
      <c r="K81" s="794">
        <v>8</v>
      </c>
      <c r="L81" s="666">
        <f t="shared" si="20"/>
        <v>26</v>
      </c>
      <c r="M81" s="664">
        <f t="shared" si="21"/>
        <v>0</v>
      </c>
      <c r="N81" s="665">
        <f t="shared" si="22"/>
        <v>9</v>
      </c>
      <c r="O81" s="665">
        <f t="shared" si="23"/>
        <v>41</v>
      </c>
      <c r="P81" s="665">
        <f t="shared" si="24"/>
        <v>25</v>
      </c>
      <c r="Q81" s="667">
        <f t="shared" si="25"/>
        <v>75</v>
      </c>
      <c r="R81" s="1385">
        <v>0</v>
      </c>
      <c r="S81" s="594"/>
      <c r="T81" s="594"/>
    </row>
    <row r="82" spans="1:20" ht="15.75" customHeight="1" x14ac:dyDescent="0.2">
      <c r="A82" s="525">
        <v>12</v>
      </c>
      <c r="B82" s="497" t="s">
        <v>26</v>
      </c>
      <c r="C82" s="793">
        <v>0</v>
      </c>
      <c r="D82" s="794">
        <v>5</v>
      </c>
      <c r="E82" s="794">
        <v>24</v>
      </c>
      <c r="F82" s="794">
        <v>10</v>
      </c>
      <c r="G82" s="667">
        <f t="shared" si="19"/>
        <v>39</v>
      </c>
      <c r="H82" s="793">
        <v>0</v>
      </c>
      <c r="I82" s="794">
        <v>2</v>
      </c>
      <c r="J82" s="794">
        <v>13</v>
      </c>
      <c r="K82" s="794">
        <v>7</v>
      </c>
      <c r="L82" s="666">
        <f t="shared" si="20"/>
        <v>22</v>
      </c>
      <c r="M82" s="664">
        <f t="shared" si="21"/>
        <v>0</v>
      </c>
      <c r="N82" s="665">
        <f t="shared" si="22"/>
        <v>7</v>
      </c>
      <c r="O82" s="665">
        <f t="shared" si="23"/>
        <v>37</v>
      </c>
      <c r="P82" s="665">
        <f t="shared" si="24"/>
        <v>17</v>
      </c>
      <c r="Q82" s="667">
        <f t="shared" si="25"/>
        <v>61</v>
      </c>
      <c r="R82" s="1385">
        <v>0</v>
      </c>
      <c r="S82" s="594"/>
      <c r="T82" s="594"/>
    </row>
    <row r="83" spans="1:20" ht="15.75" customHeight="1" x14ac:dyDescent="0.2">
      <c r="A83" s="525">
        <v>13</v>
      </c>
      <c r="B83" s="497" t="s">
        <v>27</v>
      </c>
      <c r="C83" s="793">
        <v>0</v>
      </c>
      <c r="D83" s="794">
        <v>4</v>
      </c>
      <c r="E83" s="794">
        <v>13</v>
      </c>
      <c r="F83" s="794">
        <v>16</v>
      </c>
      <c r="G83" s="667">
        <f t="shared" si="19"/>
        <v>33</v>
      </c>
      <c r="H83" s="793">
        <v>0</v>
      </c>
      <c r="I83" s="794">
        <v>6</v>
      </c>
      <c r="J83" s="794">
        <v>10</v>
      </c>
      <c r="K83" s="794">
        <v>10</v>
      </c>
      <c r="L83" s="666">
        <f t="shared" si="20"/>
        <v>26</v>
      </c>
      <c r="M83" s="664">
        <f t="shared" si="21"/>
        <v>0</v>
      </c>
      <c r="N83" s="665">
        <f t="shared" si="22"/>
        <v>10</v>
      </c>
      <c r="O83" s="665">
        <f t="shared" si="23"/>
        <v>23</v>
      </c>
      <c r="P83" s="665">
        <f t="shared" si="24"/>
        <v>26</v>
      </c>
      <c r="Q83" s="667">
        <f t="shared" si="25"/>
        <v>59</v>
      </c>
      <c r="R83" s="1385">
        <v>0</v>
      </c>
      <c r="S83" s="594"/>
      <c r="T83" s="594"/>
    </row>
    <row r="84" spans="1:20" ht="15.75" customHeight="1" x14ac:dyDescent="0.2">
      <c r="A84" s="525">
        <v>14</v>
      </c>
      <c r="B84" s="497" t="s">
        <v>28</v>
      </c>
      <c r="C84" s="793">
        <v>2</v>
      </c>
      <c r="D84" s="794">
        <v>1</v>
      </c>
      <c r="E84" s="794">
        <v>23</v>
      </c>
      <c r="F84" s="794">
        <v>25</v>
      </c>
      <c r="G84" s="667">
        <f t="shared" si="19"/>
        <v>51</v>
      </c>
      <c r="H84" s="793">
        <v>1</v>
      </c>
      <c r="I84" s="794">
        <v>0</v>
      </c>
      <c r="J84" s="794">
        <v>15</v>
      </c>
      <c r="K84" s="794">
        <v>13</v>
      </c>
      <c r="L84" s="666">
        <f t="shared" si="20"/>
        <v>29</v>
      </c>
      <c r="M84" s="664">
        <f t="shared" si="21"/>
        <v>3</v>
      </c>
      <c r="N84" s="665">
        <f t="shared" si="22"/>
        <v>1</v>
      </c>
      <c r="O84" s="665">
        <f t="shared" si="23"/>
        <v>38</v>
      </c>
      <c r="P84" s="665">
        <f t="shared" si="24"/>
        <v>38</v>
      </c>
      <c r="Q84" s="667">
        <f t="shared" si="25"/>
        <v>80</v>
      </c>
      <c r="R84" s="1385">
        <v>0</v>
      </c>
      <c r="S84" s="594"/>
      <c r="T84" s="594"/>
    </row>
    <row r="85" spans="1:20" ht="15.75" customHeight="1" thickBot="1" x14ac:dyDescent="0.25">
      <c r="A85" s="530">
        <v>15</v>
      </c>
      <c r="B85" s="500" t="s">
        <v>29</v>
      </c>
      <c r="C85" s="701">
        <v>0</v>
      </c>
      <c r="D85" s="809">
        <v>2</v>
      </c>
      <c r="E85" s="809">
        <v>24</v>
      </c>
      <c r="F85" s="809">
        <v>24</v>
      </c>
      <c r="G85" s="671">
        <f t="shared" si="19"/>
        <v>50</v>
      </c>
      <c r="H85" s="701">
        <v>0</v>
      </c>
      <c r="I85" s="809">
        <v>1</v>
      </c>
      <c r="J85" s="809">
        <v>12</v>
      </c>
      <c r="K85" s="809">
        <v>6</v>
      </c>
      <c r="L85" s="670">
        <f t="shared" si="20"/>
        <v>19</v>
      </c>
      <c r="M85" s="701">
        <f t="shared" si="21"/>
        <v>0</v>
      </c>
      <c r="N85" s="696">
        <f t="shared" si="22"/>
        <v>3</v>
      </c>
      <c r="O85" s="696">
        <f t="shared" si="23"/>
        <v>36</v>
      </c>
      <c r="P85" s="696">
        <f t="shared" si="24"/>
        <v>30</v>
      </c>
      <c r="Q85" s="702">
        <f t="shared" si="25"/>
        <v>69</v>
      </c>
      <c r="R85" s="1386">
        <v>0</v>
      </c>
      <c r="S85" s="594"/>
      <c r="T85" s="594"/>
    </row>
    <row r="86" spans="1:20" s="539" customFormat="1" ht="15.75" customHeight="1" x14ac:dyDescent="0.25">
      <c r="A86" s="672"/>
      <c r="B86" s="673" t="s">
        <v>481</v>
      </c>
      <c r="C86" s="674">
        <f t="shared" ref="C86:R86" si="26">SUM(C71:C85)</f>
        <v>6</v>
      </c>
      <c r="D86" s="675">
        <f t="shared" si="26"/>
        <v>57</v>
      </c>
      <c r="E86" s="675">
        <f t="shared" si="26"/>
        <v>227</v>
      </c>
      <c r="F86" s="675">
        <f t="shared" si="26"/>
        <v>268</v>
      </c>
      <c r="G86" s="676">
        <f t="shared" si="26"/>
        <v>558</v>
      </c>
      <c r="H86" s="674">
        <f t="shared" si="26"/>
        <v>2</v>
      </c>
      <c r="I86" s="675">
        <f t="shared" si="26"/>
        <v>46</v>
      </c>
      <c r="J86" s="675">
        <f t="shared" si="26"/>
        <v>197</v>
      </c>
      <c r="K86" s="675">
        <f t="shared" si="26"/>
        <v>149</v>
      </c>
      <c r="L86" s="676">
        <f t="shared" si="26"/>
        <v>394</v>
      </c>
      <c r="M86" s="674">
        <f t="shared" si="26"/>
        <v>8</v>
      </c>
      <c r="N86" s="675">
        <f t="shared" si="26"/>
        <v>103</v>
      </c>
      <c r="O86" s="675">
        <f t="shared" si="26"/>
        <v>424</v>
      </c>
      <c r="P86" s="675">
        <f t="shared" si="26"/>
        <v>417</v>
      </c>
      <c r="Q86" s="676">
        <f t="shared" si="26"/>
        <v>952</v>
      </c>
      <c r="R86" s="677">
        <f t="shared" si="26"/>
        <v>1</v>
      </c>
      <c r="S86" s="678"/>
      <c r="T86" s="678"/>
    </row>
    <row r="87" spans="1:20" s="783" customFormat="1" ht="15.75" customHeight="1" x14ac:dyDescent="0.2">
      <c r="A87" s="801"/>
      <c r="B87" s="788" t="s">
        <v>230</v>
      </c>
      <c r="C87" s="802">
        <v>5</v>
      </c>
      <c r="D87" s="803">
        <v>61</v>
      </c>
      <c r="E87" s="803">
        <v>236</v>
      </c>
      <c r="F87" s="803">
        <v>262</v>
      </c>
      <c r="G87" s="784">
        <v>564</v>
      </c>
      <c r="H87" s="802">
        <v>2</v>
      </c>
      <c r="I87" s="803">
        <v>52</v>
      </c>
      <c r="J87" s="803">
        <v>190</v>
      </c>
      <c r="K87" s="803">
        <v>140</v>
      </c>
      <c r="L87" s="784">
        <v>384</v>
      </c>
      <c r="M87" s="802">
        <v>7</v>
      </c>
      <c r="N87" s="803">
        <v>113</v>
      </c>
      <c r="O87" s="803">
        <v>426</v>
      </c>
      <c r="P87" s="803">
        <v>402</v>
      </c>
      <c r="Q87" s="784">
        <v>948</v>
      </c>
      <c r="R87" s="804">
        <v>0</v>
      </c>
      <c r="S87" s="787"/>
      <c r="T87" s="787"/>
    </row>
    <row r="88" spans="1:20" s="539" customFormat="1" ht="15.75" customHeight="1" x14ac:dyDescent="0.25">
      <c r="A88" s="704"/>
      <c r="B88" s="620" t="s">
        <v>165</v>
      </c>
      <c r="C88" s="680">
        <v>7</v>
      </c>
      <c r="D88" s="681">
        <v>60</v>
      </c>
      <c r="E88" s="681">
        <v>232</v>
      </c>
      <c r="F88" s="681">
        <v>248</v>
      </c>
      <c r="G88" s="507">
        <v>547</v>
      </c>
      <c r="H88" s="680">
        <v>5</v>
      </c>
      <c r="I88" s="681">
        <v>48</v>
      </c>
      <c r="J88" s="681">
        <v>202</v>
      </c>
      <c r="K88" s="681">
        <v>143</v>
      </c>
      <c r="L88" s="507">
        <v>398</v>
      </c>
      <c r="M88" s="680">
        <v>12</v>
      </c>
      <c r="N88" s="681">
        <v>108</v>
      </c>
      <c r="O88" s="681">
        <v>434</v>
      </c>
      <c r="P88" s="681">
        <v>391</v>
      </c>
      <c r="Q88" s="507">
        <v>945</v>
      </c>
      <c r="R88" s="682">
        <v>2</v>
      </c>
      <c r="S88" s="678"/>
      <c r="T88" s="678"/>
    </row>
    <row r="89" spans="1:20" s="539" customFormat="1" ht="15.75" customHeight="1" thickBot="1" x14ac:dyDescent="0.3">
      <c r="A89" s="706"/>
      <c r="B89" s="684" t="s">
        <v>159</v>
      </c>
      <c r="C89" s="685">
        <v>11</v>
      </c>
      <c r="D89" s="686">
        <v>65</v>
      </c>
      <c r="E89" s="686">
        <v>234</v>
      </c>
      <c r="F89" s="686">
        <v>275</v>
      </c>
      <c r="G89" s="687">
        <v>585</v>
      </c>
      <c r="H89" s="685">
        <v>11</v>
      </c>
      <c r="I89" s="686">
        <v>48</v>
      </c>
      <c r="J89" s="686">
        <v>209</v>
      </c>
      <c r="K89" s="686">
        <v>133</v>
      </c>
      <c r="L89" s="687">
        <v>401</v>
      </c>
      <c r="M89" s="685">
        <v>22</v>
      </c>
      <c r="N89" s="686">
        <v>113</v>
      </c>
      <c r="O89" s="686">
        <v>443</v>
      </c>
      <c r="P89" s="686">
        <v>408</v>
      </c>
      <c r="Q89" s="687">
        <v>986</v>
      </c>
      <c r="R89" s="688">
        <v>3</v>
      </c>
      <c r="S89" s="678"/>
      <c r="T89" s="678"/>
    </row>
    <row r="90" spans="1:20" ht="15.75" customHeight="1" x14ac:dyDescent="0.2">
      <c r="A90" s="489" t="s">
        <v>122</v>
      </c>
    </row>
    <row r="92" spans="1:20" s="490" customFormat="1" ht="15.75" customHeight="1" thickBot="1" x14ac:dyDescent="0.25">
      <c r="A92" s="452" t="s">
        <v>526</v>
      </c>
    </row>
    <row r="93" spans="1:20" s="492" customFormat="1" ht="15.75" customHeight="1" thickBot="1" x14ac:dyDescent="0.3">
      <c r="A93" s="515"/>
      <c r="B93" s="516"/>
      <c r="C93" s="1640" t="s">
        <v>115</v>
      </c>
      <c r="D93" s="1640"/>
      <c r="E93" s="1640"/>
      <c r="F93" s="1640"/>
      <c r="G93" s="1640"/>
      <c r="H93" s="1640" t="s">
        <v>116</v>
      </c>
      <c r="I93" s="1640"/>
      <c r="J93" s="1640"/>
      <c r="K93" s="1640"/>
      <c r="L93" s="1640"/>
      <c r="M93" s="1670" t="s">
        <v>117</v>
      </c>
      <c r="N93" s="1670"/>
      <c r="O93" s="1670"/>
      <c r="P93" s="1670"/>
      <c r="Q93" s="1670"/>
      <c r="R93" s="1670"/>
    </row>
    <row r="94" spans="1:20" s="492" customFormat="1" ht="78" customHeight="1" thickBot="1" x14ac:dyDescent="0.3">
      <c r="A94" s="517" t="s">
        <v>2</v>
      </c>
      <c r="B94" s="493" t="s">
        <v>3</v>
      </c>
      <c r="C94" s="558" t="s">
        <v>118</v>
      </c>
      <c r="D94" s="555" t="s">
        <v>444</v>
      </c>
      <c r="E94" s="555" t="s">
        <v>445</v>
      </c>
      <c r="F94" s="555" t="s">
        <v>119</v>
      </c>
      <c r="G94" s="606" t="s">
        <v>120</v>
      </c>
      <c r="H94" s="591" t="s">
        <v>118</v>
      </c>
      <c r="I94" s="555" t="s">
        <v>444</v>
      </c>
      <c r="J94" s="555" t="s">
        <v>445</v>
      </c>
      <c r="K94" s="555" t="s">
        <v>119</v>
      </c>
      <c r="L94" s="837" t="s">
        <v>14</v>
      </c>
      <c r="M94" s="831" t="s">
        <v>118</v>
      </c>
      <c r="N94" s="838" t="s">
        <v>444</v>
      </c>
      <c r="O94" s="838" t="s">
        <v>445</v>
      </c>
      <c r="P94" s="838" t="s">
        <v>119</v>
      </c>
      <c r="Q94" s="835" t="s">
        <v>14</v>
      </c>
      <c r="R94" s="1387" t="s">
        <v>121</v>
      </c>
    </row>
    <row r="95" spans="1:20" ht="15.75" customHeight="1" x14ac:dyDescent="0.2">
      <c r="A95" s="521">
        <v>1</v>
      </c>
      <c r="B95" s="495" t="s">
        <v>15</v>
      </c>
      <c r="C95" s="789">
        <v>2</v>
      </c>
      <c r="D95" s="790">
        <v>22</v>
      </c>
      <c r="E95" s="790">
        <v>9</v>
      </c>
      <c r="F95" s="790">
        <v>9</v>
      </c>
      <c r="G95" s="663">
        <f t="shared" ref="G95:G109" si="27">SUM(C95:F95)</f>
        <v>42</v>
      </c>
      <c r="H95" s="789">
        <v>4</v>
      </c>
      <c r="I95" s="790">
        <v>13</v>
      </c>
      <c r="J95" s="790">
        <v>6</v>
      </c>
      <c r="K95" s="790">
        <v>10</v>
      </c>
      <c r="L95" s="792">
        <f t="shared" ref="L95:L109" si="28">SUM(H95:K95)</f>
        <v>33</v>
      </c>
      <c r="M95" s="836">
        <f t="shared" ref="M95:M109" si="29">C95+H95</f>
        <v>6</v>
      </c>
      <c r="N95" s="790">
        <f t="shared" ref="N95:N109" si="30">D95+I95</f>
        <v>35</v>
      </c>
      <c r="O95" s="790">
        <f t="shared" ref="O95:O109" si="31">E95+J95</f>
        <v>15</v>
      </c>
      <c r="P95" s="790">
        <f t="shared" ref="P95:P109" si="32">F95+K95</f>
        <v>19</v>
      </c>
      <c r="Q95" s="792">
        <f t="shared" ref="Q95:Q109" si="33">SUM(M95:P95)</f>
        <v>75</v>
      </c>
      <c r="R95" s="1384">
        <v>6</v>
      </c>
      <c r="S95" s="594"/>
      <c r="T95" s="839"/>
    </row>
    <row r="96" spans="1:20" ht="15.75" customHeight="1" x14ac:dyDescent="0.2">
      <c r="A96" s="525">
        <v>2</v>
      </c>
      <c r="B96" s="497" t="s">
        <v>16</v>
      </c>
      <c r="C96" s="793">
        <v>2</v>
      </c>
      <c r="D96" s="794">
        <v>0</v>
      </c>
      <c r="E96" s="794">
        <v>5</v>
      </c>
      <c r="F96" s="794">
        <v>14</v>
      </c>
      <c r="G96" s="667">
        <f t="shared" si="27"/>
        <v>21</v>
      </c>
      <c r="H96" s="793">
        <v>7</v>
      </c>
      <c r="I96" s="794">
        <v>0</v>
      </c>
      <c r="J96" s="794">
        <v>2</v>
      </c>
      <c r="K96" s="794">
        <v>13</v>
      </c>
      <c r="L96" s="796">
        <f t="shared" si="28"/>
        <v>22</v>
      </c>
      <c r="M96" s="805">
        <f t="shared" si="29"/>
        <v>9</v>
      </c>
      <c r="N96" s="794">
        <f t="shared" si="30"/>
        <v>0</v>
      </c>
      <c r="O96" s="794">
        <f t="shared" si="31"/>
        <v>7</v>
      </c>
      <c r="P96" s="794">
        <f t="shared" si="32"/>
        <v>27</v>
      </c>
      <c r="Q96" s="796">
        <f t="shared" si="33"/>
        <v>43</v>
      </c>
      <c r="R96" s="1385">
        <v>6</v>
      </c>
      <c r="S96" s="594"/>
      <c r="T96" s="839"/>
    </row>
    <row r="97" spans="1:34" ht="15.75" customHeight="1" x14ac:dyDescent="0.2">
      <c r="A97" s="525">
        <v>3</v>
      </c>
      <c r="B97" s="497" t="s">
        <v>17</v>
      </c>
      <c r="C97" s="793">
        <v>14</v>
      </c>
      <c r="D97" s="794">
        <v>4</v>
      </c>
      <c r="E97" s="794">
        <v>2</v>
      </c>
      <c r="F97" s="794">
        <v>22</v>
      </c>
      <c r="G97" s="667">
        <f t="shared" si="27"/>
        <v>42</v>
      </c>
      <c r="H97" s="793">
        <v>26</v>
      </c>
      <c r="I97" s="794">
        <v>1</v>
      </c>
      <c r="J97" s="794">
        <v>1</v>
      </c>
      <c r="K97" s="794">
        <v>23</v>
      </c>
      <c r="L97" s="796">
        <f t="shared" si="28"/>
        <v>51</v>
      </c>
      <c r="M97" s="805">
        <f t="shared" si="29"/>
        <v>40</v>
      </c>
      <c r="N97" s="794">
        <f t="shared" si="30"/>
        <v>5</v>
      </c>
      <c r="O97" s="794">
        <f t="shared" si="31"/>
        <v>3</v>
      </c>
      <c r="P97" s="794">
        <f t="shared" si="32"/>
        <v>45</v>
      </c>
      <c r="Q97" s="796">
        <f t="shared" si="33"/>
        <v>93</v>
      </c>
      <c r="R97" s="1385">
        <v>3</v>
      </c>
      <c r="S97" s="594"/>
      <c r="T97" s="1011"/>
      <c r="U97" s="1010"/>
      <c r="V97" s="1011"/>
      <c r="W97" s="1011"/>
      <c r="X97" s="1011"/>
      <c r="Y97" s="1011"/>
      <c r="Z97" s="1011"/>
      <c r="AA97" s="1011"/>
      <c r="AB97" s="1011"/>
      <c r="AC97" s="1011"/>
      <c r="AD97" s="1011"/>
      <c r="AE97" s="1011"/>
      <c r="AF97" s="1011"/>
      <c r="AG97" s="1011"/>
      <c r="AH97" s="1011"/>
    </row>
    <row r="98" spans="1:34" ht="15.75" customHeight="1" x14ac:dyDescent="0.2">
      <c r="A98" s="525">
        <v>4</v>
      </c>
      <c r="B98" s="708" t="s">
        <v>18</v>
      </c>
      <c r="C98" s="793">
        <v>1</v>
      </c>
      <c r="D98" s="794">
        <v>10</v>
      </c>
      <c r="E98" s="794">
        <v>0</v>
      </c>
      <c r="F98" s="794">
        <v>11</v>
      </c>
      <c r="G98" s="667">
        <f t="shared" si="27"/>
        <v>22</v>
      </c>
      <c r="H98" s="793">
        <v>1</v>
      </c>
      <c r="I98" s="794">
        <v>6</v>
      </c>
      <c r="J98" s="794">
        <v>0</v>
      </c>
      <c r="K98" s="794">
        <v>4</v>
      </c>
      <c r="L98" s="796">
        <f t="shared" si="28"/>
        <v>11</v>
      </c>
      <c r="M98" s="805">
        <f t="shared" si="29"/>
        <v>2</v>
      </c>
      <c r="N98" s="794">
        <f t="shared" si="30"/>
        <v>16</v>
      </c>
      <c r="O98" s="794">
        <f t="shared" si="31"/>
        <v>0</v>
      </c>
      <c r="P98" s="794">
        <f t="shared" si="32"/>
        <v>15</v>
      </c>
      <c r="Q98" s="796">
        <f t="shared" si="33"/>
        <v>33</v>
      </c>
      <c r="R98" s="1385">
        <v>0</v>
      </c>
      <c r="S98" s="594"/>
      <c r="T98" s="1011"/>
      <c r="U98" s="1010"/>
      <c r="V98" s="1011"/>
      <c r="W98" s="1011"/>
      <c r="X98" s="1011"/>
      <c r="Y98" s="1011"/>
      <c r="Z98" s="1011"/>
      <c r="AA98" s="1011"/>
      <c r="AB98" s="1011"/>
      <c r="AC98" s="1011"/>
      <c r="AD98" s="1011"/>
      <c r="AE98" s="1011"/>
      <c r="AF98" s="1011"/>
      <c r="AG98" s="1011"/>
      <c r="AH98" s="1011"/>
    </row>
    <row r="99" spans="1:34" ht="15.75" customHeight="1" x14ac:dyDescent="0.2">
      <c r="A99" s="525">
        <v>5</v>
      </c>
      <c r="B99" s="708" t="s">
        <v>19</v>
      </c>
      <c r="C99" s="793">
        <v>0</v>
      </c>
      <c r="D99" s="794">
        <v>10</v>
      </c>
      <c r="E99" s="794">
        <v>10</v>
      </c>
      <c r="F99" s="794">
        <v>3</v>
      </c>
      <c r="G99" s="667">
        <f t="shared" si="27"/>
        <v>23</v>
      </c>
      <c r="H99" s="793">
        <v>0</v>
      </c>
      <c r="I99" s="794">
        <v>8</v>
      </c>
      <c r="J99" s="794">
        <v>5</v>
      </c>
      <c r="K99" s="794">
        <v>8</v>
      </c>
      <c r="L99" s="796">
        <f t="shared" si="28"/>
        <v>21</v>
      </c>
      <c r="M99" s="805">
        <f t="shared" si="29"/>
        <v>0</v>
      </c>
      <c r="N99" s="794">
        <f t="shared" si="30"/>
        <v>18</v>
      </c>
      <c r="O99" s="794">
        <f t="shared" si="31"/>
        <v>15</v>
      </c>
      <c r="P99" s="794">
        <f t="shared" si="32"/>
        <v>11</v>
      </c>
      <c r="Q99" s="796">
        <f t="shared" si="33"/>
        <v>44</v>
      </c>
      <c r="R99" s="1385">
        <v>0</v>
      </c>
      <c r="S99" s="594"/>
      <c r="T99" s="1011"/>
      <c r="U99" s="1010"/>
      <c r="V99" s="1011"/>
      <c r="W99" s="1011"/>
      <c r="X99" s="1011"/>
      <c r="Y99" s="1011"/>
      <c r="Z99" s="1011"/>
      <c r="AA99" s="1011"/>
      <c r="AB99" s="1011"/>
      <c r="AC99" s="1011"/>
      <c r="AD99" s="1011"/>
      <c r="AE99" s="1011"/>
      <c r="AF99" s="1011"/>
      <c r="AG99" s="1011"/>
      <c r="AH99" s="1011"/>
    </row>
    <row r="100" spans="1:34" ht="15.75" customHeight="1" x14ac:dyDescent="0.2">
      <c r="A100" s="529">
        <v>6</v>
      </c>
      <c r="B100" s="709" t="s">
        <v>20</v>
      </c>
      <c r="C100" s="793">
        <v>0</v>
      </c>
      <c r="D100" s="794">
        <v>3</v>
      </c>
      <c r="E100" s="794">
        <v>1</v>
      </c>
      <c r="F100" s="794">
        <v>3</v>
      </c>
      <c r="G100" s="667">
        <f t="shared" si="27"/>
        <v>7</v>
      </c>
      <c r="H100" s="793">
        <v>0</v>
      </c>
      <c r="I100" s="794">
        <v>0</v>
      </c>
      <c r="J100" s="794">
        <v>3</v>
      </c>
      <c r="K100" s="794">
        <v>3</v>
      </c>
      <c r="L100" s="796">
        <f t="shared" si="28"/>
        <v>6</v>
      </c>
      <c r="M100" s="805">
        <f t="shared" si="29"/>
        <v>0</v>
      </c>
      <c r="N100" s="794">
        <f t="shared" si="30"/>
        <v>3</v>
      </c>
      <c r="O100" s="794">
        <f t="shared" si="31"/>
        <v>4</v>
      </c>
      <c r="P100" s="794">
        <f t="shared" si="32"/>
        <v>6</v>
      </c>
      <c r="Q100" s="796">
        <f t="shared" si="33"/>
        <v>13</v>
      </c>
      <c r="R100" s="1385">
        <v>6</v>
      </c>
      <c r="S100" s="594"/>
      <c r="T100" s="1011"/>
      <c r="U100" s="1010"/>
      <c r="V100" s="1011"/>
      <c r="W100" s="1011"/>
      <c r="X100" s="1011"/>
      <c r="Y100" s="1011"/>
      <c r="Z100" s="1011"/>
      <c r="AA100" s="1011"/>
      <c r="AB100" s="1011"/>
      <c r="AC100" s="1011"/>
      <c r="AD100" s="1011"/>
      <c r="AE100" s="1011"/>
      <c r="AF100" s="1011"/>
      <c r="AG100" s="1011"/>
      <c r="AH100" s="1011"/>
    </row>
    <row r="101" spans="1:34" ht="15.75" customHeight="1" x14ac:dyDescent="0.2">
      <c r="A101" s="529">
        <v>7</v>
      </c>
      <c r="B101" s="709" t="s">
        <v>21</v>
      </c>
      <c r="C101" s="793">
        <v>3</v>
      </c>
      <c r="D101" s="794">
        <v>1</v>
      </c>
      <c r="E101" s="794">
        <v>13</v>
      </c>
      <c r="F101" s="794">
        <v>2</v>
      </c>
      <c r="G101" s="667">
        <f t="shared" si="27"/>
        <v>19</v>
      </c>
      <c r="H101" s="793">
        <v>2</v>
      </c>
      <c r="I101" s="794">
        <v>1</v>
      </c>
      <c r="J101" s="794">
        <v>15</v>
      </c>
      <c r="K101" s="794">
        <v>1</v>
      </c>
      <c r="L101" s="796">
        <f t="shared" si="28"/>
        <v>19</v>
      </c>
      <c r="M101" s="805">
        <f t="shared" si="29"/>
        <v>5</v>
      </c>
      <c r="N101" s="794">
        <f t="shared" si="30"/>
        <v>2</v>
      </c>
      <c r="O101" s="794">
        <f t="shared" si="31"/>
        <v>28</v>
      </c>
      <c r="P101" s="794">
        <f t="shared" si="32"/>
        <v>3</v>
      </c>
      <c r="Q101" s="796">
        <f t="shared" si="33"/>
        <v>38</v>
      </c>
      <c r="R101" s="1385">
        <v>0</v>
      </c>
      <c r="S101" s="594"/>
      <c r="T101" s="840"/>
    </row>
    <row r="102" spans="1:34" ht="15.75" customHeight="1" x14ac:dyDescent="0.2">
      <c r="A102" s="525">
        <v>8</v>
      </c>
      <c r="B102" s="708" t="s">
        <v>22</v>
      </c>
      <c r="C102" s="793">
        <v>5</v>
      </c>
      <c r="D102" s="794">
        <v>3</v>
      </c>
      <c r="E102" s="794">
        <v>9</v>
      </c>
      <c r="F102" s="794">
        <v>4</v>
      </c>
      <c r="G102" s="667">
        <f t="shared" si="27"/>
        <v>21</v>
      </c>
      <c r="H102" s="793">
        <v>2</v>
      </c>
      <c r="I102" s="794">
        <v>1</v>
      </c>
      <c r="J102" s="794">
        <v>5</v>
      </c>
      <c r="K102" s="794">
        <v>1</v>
      </c>
      <c r="L102" s="796">
        <f t="shared" si="28"/>
        <v>9</v>
      </c>
      <c r="M102" s="805">
        <f t="shared" si="29"/>
        <v>7</v>
      </c>
      <c r="N102" s="794">
        <f t="shared" si="30"/>
        <v>4</v>
      </c>
      <c r="O102" s="794">
        <f t="shared" si="31"/>
        <v>14</v>
      </c>
      <c r="P102" s="794">
        <f t="shared" si="32"/>
        <v>5</v>
      </c>
      <c r="Q102" s="796">
        <f t="shared" si="33"/>
        <v>30</v>
      </c>
      <c r="R102" s="1385">
        <v>7</v>
      </c>
      <c r="S102" s="594"/>
      <c r="T102" s="594"/>
    </row>
    <row r="103" spans="1:34" ht="15.75" customHeight="1" x14ac:dyDescent="0.2">
      <c r="A103" s="525">
        <v>9</v>
      </c>
      <c r="B103" s="708" t="s">
        <v>23</v>
      </c>
      <c r="C103" s="793">
        <v>1</v>
      </c>
      <c r="D103" s="794">
        <v>0</v>
      </c>
      <c r="E103" s="794">
        <v>1</v>
      </c>
      <c r="F103" s="794">
        <v>1</v>
      </c>
      <c r="G103" s="667">
        <f t="shared" si="27"/>
        <v>3</v>
      </c>
      <c r="H103" s="793">
        <v>2</v>
      </c>
      <c r="I103" s="794">
        <v>0</v>
      </c>
      <c r="J103" s="794">
        <v>0</v>
      </c>
      <c r="K103" s="794">
        <v>0</v>
      </c>
      <c r="L103" s="796">
        <f t="shared" si="28"/>
        <v>2</v>
      </c>
      <c r="M103" s="805">
        <f t="shared" si="29"/>
        <v>3</v>
      </c>
      <c r="N103" s="794">
        <f t="shared" si="30"/>
        <v>0</v>
      </c>
      <c r="O103" s="794">
        <f t="shared" si="31"/>
        <v>1</v>
      </c>
      <c r="P103" s="794">
        <f t="shared" si="32"/>
        <v>1</v>
      </c>
      <c r="Q103" s="796">
        <f t="shared" si="33"/>
        <v>5</v>
      </c>
      <c r="R103" s="1385">
        <v>0</v>
      </c>
      <c r="S103" s="594"/>
      <c r="T103" s="1013"/>
      <c r="U103" s="1012"/>
      <c r="V103" s="1013"/>
      <c r="W103" s="1013"/>
      <c r="X103" s="1013"/>
      <c r="Y103" s="1013"/>
      <c r="Z103" s="1013"/>
      <c r="AA103" s="1013"/>
      <c r="AB103" s="1013"/>
      <c r="AC103" s="1013"/>
      <c r="AD103" s="1013"/>
      <c r="AE103" s="1013"/>
      <c r="AF103" s="1013"/>
      <c r="AG103" s="1013"/>
      <c r="AH103" s="1013"/>
    </row>
    <row r="104" spans="1:34" ht="15.75" customHeight="1" x14ac:dyDescent="0.2">
      <c r="A104" s="525">
        <v>10</v>
      </c>
      <c r="B104" s="708" t="s">
        <v>24</v>
      </c>
      <c r="C104" s="793">
        <v>0</v>
      </c>
      <c r="D104" s="794">
        <v>17</v>
      </c>
      <c r="E104" s="794">
        <v>7</v>
      </c>
      <c r="F104" s="794">
        <v>3</v>
      </c>
      <c r="G104" s="667">
        <f t="shared" si="27"/>
        <v>27</v>
      </c>
      <c r="H104" s="793">
        <v>0</v>
      </c>
      <c r="I104" s="794">
        <v>17</v>
      </c>
      <c r="J104" s="794">
        <v>8</v>
      </c>
      <c r="K104" s="794">
        <v>6</v>
      </c>
      <c r="L104" s="796">
        <f t="shared" si="28"/>
        <v>31</v>
      </c>
      <c r="M104" s="805">
        <f t="shared" si="29"/>
        <v>0</v>
      </c>
      <c r="N104" s="794">
        <f t="shared" si="30"/>
        <v>34</v>
      </c>
      <c r="O104" s="794">
        <f t="shared" si="31"/>
        <v>15</v>
      </c>
      <c r="P104" s="794">
        <f t="shared" si="32"/>
        <v>9</v>
      </c>
      <c r="Q104" s="796">
        <f t="shared" si="33"/>
        <v>58</v>
      </c>
      <c r="R104" s="1385">
        <v>0</v>
      </c>
      <c r="S104" s="594"/>
      <c r="T104" s="594"/>
    </row>
    <row r="105" spans="1:34" ht="15.75" customHeight="1" x14ac:dyDescent="0.2">
      <c r="A105" s="529">
        <v>11</v>
      </c>
      <c r="B105" s="709" t="s">
        <v>25</v>
      </c>
      <c r="C105" s="793">
        <v>5</v>
      </c>
      <c r="D105" s="794">
        <v>3</v>
      </c>
      <c r="E105" s="794">
        <v>2</v>
      </c>
      <c r="F105" s="794">
        <v>7</v>
      </c>
      <c r="G105" s="667">
        <f t="shared" si="27"/>
        <v>17</v>
      </c>
      <c r="H105" s="793">
        <v>6</v>
      </c>
      <c r="I105" s="794">
        <v>4</v>
      </c>
      <c r="J105" s="794">
        <v>2</v>
      </c>
      <c r="K105" s="794">
        <v>9</v>
      </c>
      <c r="L105" s="796">
        <f t="shared" si="28"/>
        <v>21</v>
      </c>
      <c r="M105" s="805">
        <f t="shared" si="29"/>
        <v>11</v>
      </c>
      <c r="N105" s="794">
        <f t="shared" si="30"/>
        <v>7</v>
      </c>
      <c r="O105" s="794">
        <f t="shared" si="31"/>
        <v>4</v>
      </c>
      <c r="P105" s="794">
        <f t="shared" si="32"/>
        <v>16</v>
      </c>
      <c r="Q105" s="796">
        <f t="shared" si="33"/>
        <v>38</v>
      </c>
      <c r="R105" s="1385">
        <v>0</v>
      </c>
      <c r="S105" s="594"/>
      <c r="T105" s="594"/>
      <c r="V105" s="488" t="s">
        <v>166</v>
      </c>
    </row>
    <row r="106" spans="1:34" ht="15.75" customHeight="1" x14ac:dyDescent="0.2">
      <c r="A106" s="525">
        <v>12</v>
      </c>
      <c r="B106" s="708" t="s">
        <v>26</v>
      </c>
      <c r="C106" s="793">
        <v>1</v>
      </c>
      <c r="D106" s="794">
        <v>6</v>
      </c>
      <c r="E106" s="794">
        <v>11</v>
      </c>
      <c r="F106" s="794">
        <v>10</v>
      </c>
      <c r="G106" s="667">
        <f t="shared" si="27"/>
        <v>28</v>
      </c>
      <c r="H106" s="793">
        <v>0</v>
      </c>
      <c r="I106" s="794">
        <v>2</v>
      </c>
      <c r="J106" s="794">
        <v>6</v>
      </c>
      <c r="K106" s="794">
        <v>5</v>
      </c>
      <c r="L106" s="796">
        <f t="shared" si="28"/>
        <v>13</v>
      </c>
      <c r="M106" s="805">
        <f t="shared" si="29"/>
        <v>1</v>
      </c>
      <c r="N106" s="794">
        <f t="shared" si="30"/>
        <v>8</v>
      </c>
      <c r="O106" s="794">
        <f t="shared" si="31"/>
        <v>17</v>
      </c>
      <c r="P106" s="794">
        <f t="shared" si="32"/>
        <v>15</v>
      </c>
      <c r="Q106" s="796">
        <f t="shared" si="33"/>
        <v>41</v>
      </c>
      <c r="R106" s="1385">
        <v>0</v>
      </c>
      <c r="S106" s="594"/>
      <c r="T106" s="594"/>
    </row>
    <row r="107" spans="1:34" ht="15.75" customHeight="1" x14ac:dyDescent="0.2">
      <c r="A107" s="525">
        <v>13</v>
      </c>
      <c r="B107" s="708" t="s">
        <v>27</v>
      </c>
      <c r="C107" s="793">
        <v>14</v>
      </c>
      <c r="D107" s="794">
        <v>3</v>
      </c>
      <c r="E107" s="794">
        <v>8</v>
      </c>
      <c r="F107" s="794">
        <v>13</v>
      </c>
      <c r="G107" s="667">
        <f t="shared" si="27"/>
        <v>38</v>
      </c>
      <c r="H107" s="793">
        <v>8</v>
      </c>
      <c r="I107" s="794">
        <v>4</v>
      </c>
      <c r="J107" s="794">
        <v>8</v>
      </c>
      <c r="K107" s="794">
        <v>7</v>
      </c>
      <c r="L107" s="796">
        <f t="shared" si="28"/>
        <v>27</v>
      </c>
      <c r="M107" s="805">
        <f t="shared" si="29"/>
        <v>22</v>
      </c>
      <c r="N107" s="794">
        <f t="shared" si="30"/>
        <v>7</v>
      </c>
      <c r="O107" s="794">
        <f t="shared" si="31"/>
        <v>16</v>
      </c>
      <c r="P107" s="794">
        <f t="shared" si="32"/>
        <v>20</v>
      </c>
      <c r="Q107" s="796">
        <f t="shared" si="33"/>
        <v>65</v>
      </c>
      <c r="R107" s="1385">
        <v>1</v>
      </c>
      <c r="S107" s="594"/>
      <c r="T107" s="594"/>
    </row>
    <row r="108" spans="1:34" ht="15.75" customHeight="1" x14ac:dyDescent="0.2">
      <c r="A108" s="525">
        <v>14</v>
      </c>
      <c r="B108" s="708" t="s">
        <v>28</v>
      </c>
      <c r="C108" s="793">
        <v>3</v>
      </c>
      <c r="D108" s="794">
        <v>0</v>
      </c>
      <c r="E108" s="794">
        <v>10</v>
      </c>
      <c r="F108" s="794">
        <v>8</v>
      </c>
      <c r="G108" s="667">
        <f t="shared" si="27"/>
        <v>21</v>
      </c>
      <c r="H108" s="793">
        <v>4</v>
      </c>
      <c r="I108" s="794">
        <v>1</v>
      </c>
      <c r="J108" s="794">
        <v>12</v>
      </c>
      <c r="K108" s="794">
        <v>12</v>
      </c>
      <c r="L108" s="796">
        <f t="shared" si="28"/>
        <v>29</v>
      </c>
      <c r="M108" s="805">
        <f t="shared" si="29"/>
        <v>7</v>
      </c>
      <c r="N108" s="794">
        <f t="shared" si="30"/>
        <v>1</v>
      </c>
      <c r="O108" s="794">
        <f t="shared" si="31"/>
        <v>22</v>
      </c>
      <c r="P108" s="794">
        <f t="shared" si="32"/>
        <v>20</v>
      </c>
      <c r="Q108" s="796">
        <f t="shared" si="33"/>
        <v>50</v>
      </c>
      <c r="R108" s="1385">
        <v>1</v>
      </c>
      <c r="S108" s="594"/>
      <c r="T108" s="594"/>
    </row>
    <row r="109" spans="1:34" ht="15.75" customHeight="1" thickBot="1" x14ac:dyDescent="0.25">
      <c r="A109" s="530">
        <v>15</v>
      </c>
      <c r="B109" s="710" t="s">
        <v>29</v>
      </c>
      <c r="C109" s="797">
        <v>2</v>
      </c>
      <c r="D109" s="798">
        <v>0</v>
      </c>
      <c r="E109" s="798">
        <v>6</v>
      </c>
      <c r="F109" s="798">
        <v>7</v>
      </c>
      <c r="G109" s="671">
        <f t="shared" si="27"/>
        <v>15</v>
      </c>
      <c r="H109" s="797">
        <v>0</v>
      </c>
      <c r="I109" s="798">
        <v>0</v>
      </c>
      <c r="J109" s="798">
        <v>6</v>
      </c>
      <c r="K109" s="798">
        <v>4</v>
      </c>
      <c r="L109" s="800">
        <f t="shared" si="28"/>
        <v>10</v>
      </c>
      <c r="M109" s="808">
        <f t="shared" si="29"/>
        <v>2</v>
      </c>
      <c r="N109" s="809">
        <f t="shared" si="30"/>
        <v>0</v>
      </c>
      <c r="O109" s="809">
        <f t="shared" si="31"/>
        <v>12</v>
      </c>
      <c r="P109" s="809">
        <f t="shared" si="32"/>
        <v>11</v>
      </c>
      <c r="Q109" s="810">
        <f t="shared" si="33"/>
        <v>25</v>
      </c>
      <c r="R109" s="1386">
        <v>0</v>
      </c>
      <c r="S109" s="594"/>
      <c r="T109" s="594"/>
    </row>
    <row r="110" spans="1:34" s="539" customFormat="1" ht="15.75" customHeight="1" x14ac:dyDescent="0.25">
      <c r="A110" s="672"/>
      <c r="B110" s="673" t="s">
        <v>481</v>
      </c>
      <c r="C110" s="711">
        <f t="shared" ref="C110:R110" si="34">SUM(C95:C109)</f>
        <v>53</v>
      </c>
      <c r="D110" s="675">
        <f t="shared" si="34"/>
        <v>82</v>
      </c>
      <c r="E110" s="675">
        <f t="shared" si="34"/>
        <v>94</v>
      </c>
      <c r="F110" s="675">
        <f t="shared" si="34"/>
        <v>117</v>
      </c>
      <c r="G110" s="676">
        <f t="shared" si="34"/>
        <v>346</v>
      </c>
      <c r="H110" s="674">
        <f t="shared" si="34"/>
        <v>62</v>
      </c>
      <c r="I110" s="675">
        <f t="shared" si="34"/>
        <v>58</v>
      </c>
      <c r="J110" s="675">
        <f t="shared" si="34"/>
        <v>79</v>
      </c>
      <c r="K110" s="675">
        <f t="shared" si="34"/>
        <v>106</v>
      </c>
      <c r="L110" s="676">
        <f t="shared" si="34"/>
        <v>305</v>
      </c>
      <c r="M110" s="674">
        <f t="shared" si="34"/>
        <v>115</v>
      </c>
      <c r="N110" s="675">
        <f t="shared" si="34"/>
        <v>140</v>
      </c>
      <c r="O110" s="675">
        <f t="shared" si="34"/>
        <v>173</v>
      </c>
      <c r="P110" s="675">
        <f t="shared" si="34"/>
        <v>223</v>
      </c>
      <c r="Q110" s="676">
        <f t="shared" si="34"/>
        <v>651</v>
      </c>
      <c r="R110" s="677">
        <f t="shared" si="34"/>
        <v>30</v>
      </c>
      <c r="S110" s="678"/>
      <c r="T110" s="678"/>
    </row>
    <row r="111" spans="1:34" s="783" customFormat="1" ht="15.75" customHeight="1" x14ac:dyDescent="0.2">
      <c r="A111" s="801"/>
      <c r="B111" s="788" t="s">
        <v>230</v>
      </c>
      <c r="C111" s="813">
        <v>66</v>
      </c>
      <c r="D111" s="803">
        <v>87</v>
      </c>
      <c r="E111" s="803">
        <v>88</v>
      </c>
      <c r="F111" s="803">
        <v>125</v>
      </c>
      <c r="G111" s="784">
        <v>366</v>
      </c>
      <c r="H111" s="802">
        <v>74</v>
      </c>
      <c r="I111" s="803">
        <v>65</v>
      </c>
      <c r="J111" s="803">
        <v>77</v>
      </c>
      <c r="K111" s="803">
        <v>102</v>
      </c>
      <c r="L111" s="784">
        <v>318</v>
      </c>
      <c r="M111" s="802">
        <v>140</v>
      </c>
      <c r="N111" s="803">
        <v>152</v>
      </c>
      <c r="O111" s="803">
        <v>165</v>
      </c>
      <c r="P111" s="803">
        <v>227</v>
      </c>
      <c r="Q111" s="784">
        <v>684</v>
      </c>
      <c r="R111" s="804">
        <v>31</v>
      </c>
      <c r="S111" s="787"/>
      <c r="T111" s="787"/>
    </row>
    <row r="112" spans="1:34" ht="15.75" customHeight="1" x14ac:dyDescent="0.2">
      <c r="A112" s="679"/>
      <c r="B112" s="620" t="s">
        <v>165</v>
      </c>
      <c r="C112" s="712">
        <v>61</v>
      </c>
      <c r="D112" s="681">
        <v>75</v>
      </c>
      <c r="E112" s="681">
        <v>76</v>
      </c>
      <c r="F112" s="681">
        <v>115</v>
      </c>
      <c r="G112" s="507">
        <v>327</v>
      </c>
      <c r="H112" s="680">
        <v>55</v>
      </c>
      <c r="I112" s="681">
        <v>72</v>
      </c>
      <c r="J112" s="681">
        <v>73</v>
      </c>
      <c r="K112" s="681">
        <v>105</v>
      </c>
      <c r="L112" s="507">
        <v>305</v>
      </c>
      <c r="M112" s="680">
        <v>116</v>
      </c>
      <c r="N112" s="681">
        <v>147</v>
      </c>
      <c r="O112" s="681">
        <v>149</v>
      </c>
      <c r="P112" s="681">
        <v>220</v>
      </c>
      <c r="Q112" s="507">
        <v>632</v>
      </c>
      <c r="R112" s="682">
        <v>36</v>
      </c>
      <c r="S112" s="594"/>
      <c r="T112" s="594"/>
    </row>
    <row r="113" spans="1:34" ht="15.75" customHeight="1" thickBot="1" x14ac:dyDescent="0.25">
      <c r="A113" s="683"/>
      <c r="B113" s="684" t="s">
        <v>159</v>
      </c>
      <c r="C113" s="713">
        <v>89</v>
      </c>
      <c r="D113" s="686">
        <v>63</v>
      </c>
      <c r="E113" s="686">
        <v>86</v>
      </c>
      <c r="F113" s="686">
        <v>105</v>
      </c>
      <c r="G113" s="687">
        <v>343</v>
      </c>
      <c r="H113" s="685">
        <v>65</v>
      </c>
      <c r="I113" s="686">
        <v>72</v>
      </c>
      <c r="J113" s="686">
        <v>74</v>
      </c>
      <c r="K113" s="686">
        <v>105</v>
      </c>
      <c r="L113" s="687">
        <v>316</v>
      </c>
      <c r="M113" s="685">
        <v>154</v>
      </c>
      <c r="N113" s="686">
        <v>135</v>
      </c>
      <c r="O113" s="686">
        <v>160</v>
      </c>
      <c r="P113" s="686">
        <v>210</v>
      </c>
      <c r="Q113" s="687">
        <v>659</v>
      </c>
      <c r="R113" s="688">
        <v>27</v>
      </c>
      <c r="S113" s="594"/>
      <c r="T113" s="594"/>
    </row>
    <row r="114" spans="1:34" ht="15.75" customHeight="1" x14ac:dyDescent="0.2">
      <c r="A114" s="489" t="s">
        <v>122</v>
      </c>
    </row>
    <row r="116" spans="1:34" s="490" customFormat="1" ht="15.75" customHeight="1" thickBot="1" x14ac:dyDescent="0.25">
      <c r="A116" s="452" t="s">
        <v>527</v>
      </c>
    </row>
    <row r="117" spans="1:34" s="492" customFormat="1" ht="15.75" customHeight="1" thickBot="1" x14ac:dyDescent="0.3">
      <c r="A117" s="515"/>
      <c r="B117" s="516"/>
      <c r="C117" s="1640" t="s">
        <v>115</v>
      </c>
      <c r="D117" s="1640"/>
      <c r="E117" s="1640"/>
      <c r="F117" s="1640"/>
      <c r="G117" s="1640"/>
      <c r="H117" s="1640" t="s">
        <v>116</v>
      </c>
      <c r="I117" s="1640"/>
      <c r="J117" s="1640"/>
      <c r="K117" s="1640"/>
      <c r="L117" s="1640"/>
      <c r="M117" s="1640" t="s">
        <v>117</v>
      </c>
      <c r="N117" s="1640"/>
      <c r="O117" s="1640"/>
      <c r="P117" s="1640"/>
      <c r="Q117" s="1640"/>
      <c r="R117" s="1640"/>
    </row>
    <row r="118" spans="1:34" s="492" customFormat="1" ht="84" customHeight="1" thickBot="1" x14ac:dyDescent="0.3">
      <c r="A118" s="517" t="s">
        <v>2</v>
      </c>
      <c r="B118" s="493" t="s">
        <v>3</v>
      </c>
      <c r="C118" s="558" t="s">
        <v>118</v>
      </c>
      <c r="D118" s="555" t="s">
        <v>444</v>
      </c>
      <c r="E118" s="555" t="s">
        <v>445</v>
      </c>
      <c r="F118" s="555" t="s">
        <v>119</v>
      </c>
      <c r="G118" s="606" t="s">
        <v>120</v>
      </c>
      <c r="H118" s="591" t="s">
        <v>118</v>
      </c>
      <c r="I118" s="555" t="s">
        <v>444</v>
      </c>
      <c r="J118" s="555" t="s">
        <v>445</v>
      </c>
      <c r="K118" s="555" t="s">
        <v>119</v>
      </c>
      <c r="L118" s="606" t="s">
        <v>14</v>
      </c>
      <c r="M118" s="591" t="s">
        <v>118</v>
      </c>
      <c r="N118" s="555" t="s">
        <v>444</v>
      </c>
      <c r="O118" s="555" t="s">
        <v>445</v>
      </c>
      <c r="P118" s="555" t="s">
        <v>119</v>
      </c>
      <c r="Q118" s="606" t="s">
        <v>14</v>
      </c>
      <c r="R118" s="841" t="s">
        <v>121</v>
      </c>
    </row>
    <row r="119" spans="1:34" ht="15.75" customHeight="1" x14ac:dyDescent="0.2">
      <c r="A119" s="521">
        <v>1</v>
      </c>
      <c r="B119" s="495" t="s">
        <v>15</v>
      </c>
      <c r="C119" s="789">
        <v>12</v>
      </c>
      <c r="D119" s="790">
        <v>1</v>
      </c>
      <c r="E119" s="790">
        <v>0</v>
      </c>
      <c r="F119" s="790">
        <v>1</v>
      </c>
      <c r="G119" s="663">
        <f t="shared" ref="G119:G133" si="35">SUM(C119:F119)</f>
        <v>14</v>
      </c>
      <c r="H119" s="789">
        <v>13</v>
      </c>
      <c r="I119" s="790">
        <v>5</v>
      </c>
      <c r="J119" s="790">
        <v>2</v>
      </c>
      <c r="K119" s="790">
        <v>1</v>
      </c>
      <c r="L119" s="662">
        <f t="shared" ref="L119:L133" si="36">SUM(H119:K119)</f>
        <v>21</v>
      </c>
      <c r="M119" s="660">
        <f t="shared" ref="M119:M133" si="37">C119+H119</f>
        <v>25</v>
      </c>
      <c r="N119" s="661">
        <f t="shared" ref="N119:N133" si="38">D119+I119</f>
        <v>6</v>
      </c>
      <c r="O119" s="661">
        <f t="shared" ref="O119:O133" si="39">E119+J119</f>
        <v>2</v>
      </c>
      <c r="P119" s="661">
        <f t="shared" ref="P119:P133" si="40">F119+K119</f>
        <v>2</v>
      </c>
      <c r="Q119" s="663">
        <f t="shared" ref="Q119:Q133" si="41">SUM(M119:P119)</f>
        <v>35</v>
      </c>
      <c r="R119" s="1384">
        <v>25</v>
      </c>
      <c r="S119" s="594"/>
      <c r="T119" s="842"/>
    </row>
    <row r="120" spans="1:34" ht="15.75" customHeight="1" x14ac:dyDescent="0.2">
      <c r="A120" s="525">
        <v>2</v>
      </c>
      <c r="B120" s="497" t="s">
        <v>16</v>
      </c>
      <c r="C120" s="793">
        <v>11</v>
      </c>
      <c r="D120" s="794">
        <v>0</v>
      </c>
      <c r="E120" s="794">
        <v>0</v>
      </c>
      <c r="F120" s="794">
        <v>0</v>
      </c>
      <c r="G120" s="667">
        <f t="shared" si="35"/>
        <v>11</v>
      </c>
      <c r="H120" s="793">
        <v>20</v>
      </c>
      <c r="I120" s="794">
        <v>0</v>
      </c>
      <c r="J120" s="794">
        <v>0</v>
      </c>
      <c r="K120" s="794">
        <v>0</v>
      </c>
      <c r="L120" s="666">
        <f t="shared" si="36"/>
        <v>20</v>
      </c>
      <c r="M120" s="664">
        <f t="shared" si="37"/>
        <v>31</v>
      </c>
      <c r="N120" s="665">
        <f t="shared" si="38"/>
        <v>0</v>
      </c>
      <c r="O120" s="665">
        <f t="shared" si="39"/>
        <v>0</v>
      </c>
      <c r="P120" s="665">
        <f t="shared" si="40"/>
        <v>0</v>
      </c>
      <c r="Q120" s="667">
        <f t="shared" si="41"/>
        <v>31</v>
      </c>
      <c r="R120" s="1385">
        <v>22</v>
      </c>
      <c r="S120" s="594"/>
      <c r="T120" s="842"/>
    </row>
    <row r="121" spans="1:34" ht="15.75" customHeight="1" x14ac:dyDescent="0.2">
      <c r="A121" s="525">
        <v>3</v>
      </c>
      <c r="B121" s="497" t="s">
        <v>17</v>
      </c>
      <c r="C121" s="793">
        <v>26</v>
      </c>
      <c r="D121" s="794">
        <v>3</v>
      </c>
      <c r="E121" s="794">
        <v>1</v>
      </c>
      <c r="F121" s="794">
        <v>2</v>
      </c>
      <c r="G121" s="667">
        <f t="shared" si="35"/>
        <v>32</v>
      </c>
      <c r="H121" s="793">
        <v>25</v>
      </c>
      <c r="I121" s="794">
        <v>1</v>
      </c>
      <c r="J121" s="794">
        <v>1</v>
      </c>
      <c r="K121" s="794">
        <v>3</v>
      </c>
      <c r="L121" s="666">
        <f t="shared" si="36"/>
        <v>30</v>
      </c>
      <c r="M121" s="664">
        <f t="shared" si="37"/>
        <v>51</v>
      </c>
      <c r="N121" s="665">
        <f t="shared" si="38"/>
        <v>4</v>
      </c>
      <c r="O121" s="665">
        <f t="shared" si="39"/>
        <v>2</v>
      </c>
      <c r="P121" s="665">
        <f t="shared" si="40"/>
        <v>5</v>
      </c>
      <c r="Q121" s="667">
        <f t="shared" si="41"/>
        <v>62</v>
      </c>
      <c r="R121" s="1385">
        <v>14</v>
      </c>
      <c r="S121" s="594"/>
      <c r="T121" s="1015"/>
      <c r="U121" s="1014"/>
      <c r="V121" s="1015"/>
      <c r="W121" s="1015"/>
      <c r="X121" s="1015"/>
      <c r="Y121" s="1015"/>
      <c r="Z121" s="1015"/>
      <c r="AA121" s="1015"/>
      <c r="AB121" s="1015"/>
      <c r="AC121" s="1015"/>
      <c r="AD121" s="1015"/>
      <c r="AE121" s="1015"/>
      <c r="AF121" s="1015"/>
      <c r="AG121" s="1015"/>
      <c r="AH121" s="1015"/>
    </row>
    <row r="122" spans="1:34" ht="15.75" customHeight="1" x14ac:dyDescent="0.2">
      <c r="A122" s="525">
        <v>4</v>
      </c>
      <c r="B122" s="497" t="s">
        <v>18</v>
      </c>
      <c r="C122" s="793">
        <v>8</v>
      </c>
      <c r="D122" s="794">
        <v>3</v>
      </c>
      <c r="E122" s="794">
        <v>0</v>
      </c>
      <c r="F122" s="794">
        <v>1</v>
      </c>
      <c r="G122" s="667">
        <f t="shared" si="35"/>
        <v>12</v>
      </c>
      <c r="H122" s="793">
        <v>2</v>
      </c>
      <c r="I122" s="794">
        <v>0</v>
      </c>
      <c r="J122" s="794">
        <v>0</v>
      </c>
      <c r="K122" s="794">
        <v>2</v>
      </c>
      <c r="L122" s="666">
        <f t="shared" si="36"/>
        <v>4</v>
      </c>
      <c r="M122" s="664">
        <f t="shared" si="37"/>
        <v>10</v>
      </c>
      <c r="N122" s="665">
        <f t="shared" si="38"/>
        <v>3</v>
      </c>
      <c r="O122" s="665">
        <f t="shared" si="39"/>
        <v>0</v>
      </c>
      <c r="P122" s="665">
        <f t="shared" si="40"/>
        <v>3</v>
      </c>
      <c r="Q122" s="667">
        <f t="shared" si="41"/>
        <v>16</v>
      </c>
      <c r="R122" s="1385">
        <v>5</v>
      </c>
      <c r="S122" s="594"/>
      <c r="T122" s="1015"/>
      <c r="U122" s="1014"/>
      <c r="V122" s="1015"/>
      <c r="W122" s="1015"/>
      <c r="X122" s="1015"/>
      <c r="Y122" s="1015"/>
      <c r="Z122" s="1015"/>
      <c r="AA122" s="1015"/>
      <c r="AB122" s="1015"/>
      <c r="AC122" s="1015"/>
      <c r="AD122" s="1015"/>
      <c r="AE122" s="1015"/>
      <c r="AF122" s="1015"/>
      <c r="AG122" s="1015"/>
      <c r="AH122" s="1015"/>
    </row>
    <row r="123" spans="1:34" ht="15.75" customHeight="1" x14ac:dyDescent="0.2">
      <c r="A123" s="525">
        <v>5</v>
      </c>
      <c r="B123" s="497" t="s">
        <v>19</v>
      </c>
      <c r="C123" s="793">
        <v>19</v>
      </c>
      <c r="D123" s="794">
        <v>1</v>
      </c>
      <c r="E123" s="794">
        <v>2</v>
      </c>
      <c r="F123" s="794">
        <v>0</v>
      </c>
      <c r="G123" s="667">
        <f t="shared" si="35"/>
        <v>22</v>
      </c>
      <c r="H123" s="793">
        <v>18</v>
      </c>
      <c r="I123" s="794">
        <v>0</v>
      </c>
      <c r="J123" s="794">
        <v>2</v>
      </c>
      <c r="K123" s="794">
        <v>0</v>
      </c>
      <c r="L123" s="666">
        <f t="shared" si="36"/>
        <v>20</v>
      </c>
      <c r="M123" s="664">
        <f t="shared" si="37"/>
        <v>37</v>
      </c>
      <c r="N123" s="665">
        <f t="shared" si="38"/>
        <v>1</v>
      </c>
      <c r="O123" s="665">
        <f t="shared" si="39"/>
        <v>4</v>
      </c>
      <c r="P123" s="665">
        <f t="shared" si="40"/>
        <v>0</v>
      </c>
      <c r="Q123" s="667">
        <f t="shared" si="41"/>
        <v>42</v>
      </c>
      <c r="R123" s="1385">
        <v>0</v>
      </c>
      <c r="S123" s="594"/>
      <c r="T123" s="1015"/>
      <c r="U123" s="1014"/>
      <c r="V123" s="1015"/>
      <c r="W123" s="1015"/>
      <c r="X123" s="1015"/>
      <c r="Y123" s="1015"/>
      <c r="Z123" s="1015"/>
      <c r="AA123" s="1015"/>
      <c r="AB123" s="1015"/>
      <c r="AC123" s="1015"/>
      <c r="AD123" s="1015"/>
      <c r="AE123" s="1015"/>
      <c r="AF123" s="1015"/>
      <c r="AG123" s="1015"/>
      <c r="AH123" s="1015"/>
    </row>
    <row r="124" spans="1:34" ht="15.75" customHeight="1" x14ac:dyDescent="0.2">
      <c r="A124" s="529">
        <v>6</v>
      </c>
      <c r="B124" s="499" t="s">
        <v>20</v>
      </c>
      <c r="C124" s="793">
        <v>6</v>
      </c>
      <c r="D124" s="794">
        <v>0</v>
      </c>
      <c r="E124" s="794">
        <v>0</v>
      </c>
      <c r="F124" s="794">
        <v>0</v>
      </c>
      <c r="G124" s="667">
        <f t="shared" si="35"/>
        <v>6</v>
      </c>
      <c r="H124" s="793">
        <v>4</v>
      </c>
      <c r="I124" s="794">
        <v>0</v>
      </c>
      <c r="J124" s="794">
        <v>1</v>
      </c>
      <c r="K124" s="794">
        <v>0</v>
      </c>
      <c r="L124" s="666">
        <f t="shared" si="36"/>
        <v>5</v>
      </c>
      <c r="M124" s="664">
        <f t="shared" si="37"/>
        <v>10</v>
      </c>
      <c r="N124" s="665">
        <f t="shared" si="38"/>
        <v>0</v>
      </c>
      <c r="O124" s="665">
        <f t="shared" si="39"/>
        <v>1</v>
      </c>
      <c r="P124" s="665">
        <f t="shared" si="40"/>
        <v>0</v>
      </c>
      <c r="Q124" s="667">
        <f t="shared" si="41"/>
        <v>11</v>
      </c>
      <c r="R124" s="1385">
        <v>10</v>
      </c>
      <c r="S124" s="594"/>
      <c r="T124" s="1015"/>
      <c r="U124" s="1014"/>
      <c r="V124" s="1015"/>
      <c r="W124" s="1015"/>
      <c r="X124" s="1015"/>
      <c r="Y124" s="1015"/>
      <c r="Z124" s="1015"/>
      <c r="AA124" s="1015"/>
      <c r="AB124" s="1015"/>
      <c r="AC124" s="1015"/>
      <c r="AD124" s="1015"/>
      <c r="AE124" s="1015"/>
      <c r="AF124" s="1015"/>
      <c r="AG124" s="1015"/>
      <c r="AH124" s="1015"/>
    </row>
    <row r="125" spans="1:34" ht="15.75" customHeight="1" x14ac:dyDescent="0.2">
      <c r="A125" s="529">
        <v>7</v>
      </c>
      <c r="B125" s="499" t="s">
        <v>21</v>
      </c>
      <c r="C125" s="793">
        <v>3</v>
      </c>
      <c r="D125" s="794">
        <v>0</v>
      </c>
      <c r="E125" s="794">
        <v>2</v>
      </c>
      <c r="F125" s="794">
        <v>0</v>
      </c>
      <c r="G125" s="667">
        <f t="shared" si="35"/>
        <v>5</v>
      </c>
      <c r="H125" s="793">
        <v>5</v>
      </c>
      <c r="I125" s="794">
        <v>0</v>
      </c>
      <c r="J125" s="794">
        <v>4</v>
      </c>
      <c r="K125" s="794">
        <v>1</v>
      </c>
      <c r="L125" s="666">
        <f t="shared" si="36"/>
        <v>10</v>
      </c>
      <c r="M125" s="664">
        <f t="shared" si="37"/>
        <v>8</v>
      </c>
      <c r="N125" s="665">
        <f t="shared" si="38"/>
        <v>0</v>
      </c>
      <c r="O125" s="665">
        <f t="shared" si="39"/>
        <v>6</v>
      </c>
      <c r="P125" s="665">
        <f t="shared" si="40"/>
        <v>1</v>
      </c>
      <c r="Q125" s="667">
        <f t="shared" si="41"/>
        <v>15</v>
      </c>
      <c r="R125" s="1385">
        <v>0</v>
      </c>
      <c r="S125" s="594"/>
      <c r="T125" s="594"/>
    </row>
    <row r="126" spans="1:34" ht="15.75" customHeight="1" x14ac:dyDescent="0.2">
      <c r="A126" s="525">
        <v>8</v>
      </c>
      <c r="B126" s="497" t="s">
        <v>22</v>
      </c>
      <c r="C126" s="793">
        <v>10</v>
      </c>
      <c r="D126" s="794">
        <v>1</v>
      </c>
      <c r="E126" s="794">
        <v>4</v>
      </c>
      <c r="F126" s="794">
        <v>0</v>
      </c>
      <c r="G126" s="667">
        <f t="shared" si="35"/>
        <v>15</v>
      </c>
      <c r="H126" s="793">
        <v>3</v>
      </c>
      <c r="I126" s="794">
        <v>0</v>
      </c>
      <c r="J126" s="794">
        <v>1</v>
      </c>
      <c r="K126" s="794">
        <v>0</v>
      </c>
      <c r="L126" s="666">
        <f t="shared" si="36"/>
        <v>4</v>
      </c>
      <c r="M126" s="664">
        <f t="shared" si="37"/>
        <v>13</v>
      </c>
      <c r="N126" s="665">
        <f t="shared" si="38"/>
        <v>1</v>
      </c>
      <c r="O126" s="665">
        <f t="shared" si="39"/>
        <v>5</v>
      </c>
      <c r="P126" s="665">
        <f t="shared" si="40"/>
        <v>0</v>
      </c>
      <c r="Q126" s="667">
        <f t="shared" si="41"/>
        <v>19</v>
      </c>
      <c r="R126" s="1385">
        <v>13</v>
      </c>
      <c r="S126" s="594"/>
      <c r="T126" s="1017"/>
      <c r="U126" s="1016"/>
      <c r="V126" s="1017"/>
      <c r="W126" s="1017"/>
      <c r="X126" s="1017"/>
      <c r="Y126" s="1017"/>
      <c r="Z126" s="1017"/>
      <c r="AA126" s="1017"/>
      <c r="AB126" s="1017"/>
      <c r="AC126" s="1017"/>
      <c r="AD126" s="1017"/>
      <c r="AE126" s="1017"/>
      <c r="AF126" s="1017"/>
      <c r="AG126" s="1017"/>
      <c r="AH126" s="1017"/>
    </row>
    <row r="127" spans="1:34" ht="15.75" customHeight="1" x14ac:dyDescent="0.2">
      <c r="A127" s="525">
        <v>9</v>
      </c>
      <c r="B127" s="497" t="s">
        <v>23</v>
      </c>
      <c r="C127" s="793">
        <v>2</v>
      </c>
      <c r="D127" s="794">
        <v>0</v>
      </c>
      <c r="E127" s="794">
        <v>0</v>
      </c>
      <c r="F127" s="794">
        <v>0</v>
      </c>
      <c r="G127" s="667">
        <f t="shared" si="35"/>
        <v>2</v>
      </c>
      <c r="H127" s="793">
        <v>2</v>
      </c>
      <c r="I127" s="794">
        <v>0</v>
      </c>
      <c r="J127" s="794">
        <v>0</v>
      </c>
      <c r="K127" s="794">
        <v>0</v>
      </c>
      <c r="L127" s="666">
        <f t="shared" si="36"/>
        <v>2</v>
      </c>
      <c r="M127" s="664">
        <f t="shared" si="37"/>
        <v>4</v>
      </c>
      <c r="N127" s="665">
        <f t="shared" si="38"/>
        <v>0</v>
      </c>
      <c r="O127" s="665">
        <f t="shared" si="39"/>
        <v>0</v>
      </c>
      <c r="P127" s="665">
        <f t="shared" si="40"/>
        <v>0</v>
      </c>
      <c r="Q127" s="667">
        <f t="shared" si="41"/>
        <v>4</v>
      </c>
      <c r="R127" s="1385">
        <v>1</v>
      </c>
      <c r="S127" s="594"/>
      <c r="T127" s="594"/>
    </row>
    <row r="128" spans="1:34" ht="15.75" customHeight="1" x14ac:dyDescent="0.2">
      <c r="A128" s="525">
        <v>10</v>
      </c>
      <c r="B128" s="497" t="s">
        <v>24</v>
      </c>
      <c r="C128" s="793">
        <v>0</v>
      </c>
      <c r="D128" s="794">
        <v>3</v>
      </c>
      <c r="E128" s="794">
        <v>1</v>
      </c>
      <c r="F128" s="794">
        <v>1</v>
      </c>
      <c r="G128" s="667">
        <f t="shared" si="35"/>
        <v>5</v>
      </c>
      <c r="H128" s="793">
        <v>2</v>
      </c>
      <c r="I128" s="794">
        <v>6</v>
      </c>
      <c r="J128" s="794">
        <v>2</v>
      </c>
      <c r="K128" s="794">
        <v>0</v>
      </c>
      <c r="L128" s="666">
        <f t="shared" si="36"/>
        <v>10</v>
      </c>
      <c r="M128" s="664">
        <f t="shared" si="37"/>
        <v>2</v>
      </c>
      <c r="N128" s="665">
        <f t="shared" si="38"/>
        <v>9</v>
      </c>
      <c r="O128" s="665">
        <f t="shared" si="39"/>
        <v>3</v>
      </c>
      <c r="P128" s="665">
        <f t="shared" si="40"/>
        <v>1</v>
      </c>
      <c r="Q128" s="667">
        <f t="shared" si="41"/>
        <v>15</v>
      </c>
      <c r="R128" s="1385">
        <v>0</v>
      </c>
      <c r="S128" s="594"/>
      <c r="T128" s="594"/>
    </row>
    <row r="129" spans="1:20" ht="15.75" customHeight="1" x14ac:dyDescent="0.2">
      <c r="A129" s="529">
        <v>11</v>
      </c>
      <c r="B129" s="499" t="s">
        <v>25</v>
      </c>
      <c r="C129" s="793">
        <v>6</v>
      </c>
      <c r="D129" s="794">
        <v>0</v>
      </c>
      <c r="E129" s="794">
        <v>1</v>
      </c>
      <c r="F129" s="794">
        <v>0</v>
      </c>
      <c r="G129" s="667">
        <f t="shared" si="35"/>
        <v>7</v>
      </c>
      <c r="H129" s="793">
        <v>7</v>
      </c>
      <c r="I129" s="794">
        <v>0</v>
      </c>
      <c r="J129" s="794">
        <v>0</v>
      </c>
      <c r="K129" s="794">
        <v>0</v>
      </c>
      <c r="L129" s="666">
        <f t="shared" si="36"/>
        <v>7</v>
      </c>
      <c r="M129" s="664">
        <f t="shared" si="37"/>
        <v>13</v>
      </c>
      <c r="N129" s="665">
        <f t="shared" si="38"/>
        <v>0</v>
      </c>
      <c r="O129" s="665">
        <f t="shared" si="39"/>
        <v>1</v>
      </c>
      <c r="P129" s="665">
        <f t="shared" si="40"/>
        <v>0</v>
      </c>
      <c r="Q129" s="667">
        <f t="shared" si="41"/>
        <v>14</v>
      </c>
      <c r="R129" s="1385">
        <v>1</v>
      </c>
      <c r="S129" s="594"/>
      <c r="T129" s="594"/>
    </row>
    <row r="130" spans="1:20" ht="15.75" customHeight="1" x14ac:dyDescent="0.2">
      <c r="A130" s="525">
        <v>12</v>
      </c>
      <c r="B130" s="497" t="s">
        <v>26</v>
      </c>
      <c r="C130" s="793">
        <v>1</v>
      </c>
      <c r="D130" s="794">
        <v>1</v>
      </c>
      <c r="E130" s="794">
        <v>2</v>
      </c>
      <c r="F130" s="794">
        <v>1</v>
      </c>
      <c r="G130" s="667">
        <f t="shared" si="35"/>
        <v>5</v>
      </c>
      <c r="H130" s="793">
        <v>1</v>
      </c>
      <c r="I130" s="794">
        <v>1</v>
      </c>
      <c r="J130" s="794">
        <v>0</v>
      </c>
      <c r="K130" s="794">
        <v>1</v>
      </c>
      <c r="L130" s="666">
        <f t="shared" si="36"/>
        <v>3</v>
      </c>
      <c r="M130" s="664">
        <f t="shared" si="37"/>
        <v>2</v>
      </c>
      <c r="N130" s="665">
        <f t="shared" si="38"/>
        <v>2</v>
      </c>
      <c r="O130" s="665">
        <f t="shared" si="39"/>
        <v>2</v>
      </c>
      <c r="P130" s="665">
        <f t="shared" si="40"/>
        <v>2</v>
      </c>
      <c r="Q130" s="667">
        <f t="shared" si="41"/>
        <v>8</v>
      </c>
      <c r="R130" s="1385">
        <v>1</v>
      </c>
      <c r="S130" s="594"/>
      <c r="T130" s="594"/>
    </row>
    <row r="131" spans="1:20" ht="15.75" customHeight="1" x14ac:dyDescent="0.2">
      <c r="A131" s="525">
        <v>13</v>
      </c>
      <c r="B131" s="497" t="s">
        <v>27</v>
      </c>
      <c r="C131" s="793">
        <v>9</v>
      </c>
      <c r="D131" s="794">
        <v>2</v>
      </c>
      <c r="E131" s="794">
        <v>2</v>
      </c>
      <c r="F131" s="794">
        <v>1</v>
      </c>
      <c r="G131" s="667">
        <f t="shared" si="35"/>
        <v>14</v>
      </c>
      <c r="H131" s="793">
        <v>13</v>
      </c>
      <c r="I131" s="794">
        <v>0</v>
      </c>
      <c r="J131" s="794">
        <v>2</v>
      </c>
      <c r="K131" s="794">
        <v>0</v>
      </c>
      <c r="L131" s="666">
        <f t="shared" si="36"/>
        <v>15</v>
      </c>
      <c r="M131" s="664">
        <f t="shared" si="37"/>
        <v>22</v>
      </c>
      <c r="N131" s="665">
        <f t="shared" si="38"/>
        <v>2</v>
      </c>
      <c r="O131" s="665">
        <f t="shared" si="39"/>
        <v>4</v>
      </c>
      <c r="P131" s="665">
        <f t="shared" si="40"/>
        <v>1</v>
      </c>
      <c r="Q131" s="667">
        <f t="shared" si="41"/>
        <v>29</v>
      </c>
      <c r="R131" s="1385">
        <v>0</v>
      </c>
      <c r="S131" s="594"/>
      <c r="T131" s="594"/>
    </row>
    <row r="132" spans="1:20" ht="15.75" customHeight="1" x14ac:dyDescent="0.2">
      <c r="A132" s="525">
        <v>14</v>
      </c>
      <c r="B132" s="497" t="s">
        <v>28</v>
      </c>
      <c r="C132" s="793">
        <v>8</v>
      </c>
      <c r="D132" s="794">
        <v>0</v>
      </c>
      <c r="E132" s="794">
        <v>2</v>
      </c>
      <c r="F132" s="794">
        <v>2</v>
      </c>
      <c r="G132" s="667">
        <f t="shared" si="35"/>
        <v>12</v>
      </c>
      <c r="H132" s="793">
        <v>4</v>
      </c>
      <c r="I132" s="794">
        <v>0</v>
      </c>
      <c r="J132" s="794">
        <v>1</v>
      </c>
      <c r="K132" s="794">
        <v>0</v>
      </c>
      <c r="L132" s="666">
        <f t="shared" si="36"/>
        <v>5</v>
      </c>
      <c r="M132" s="664">
        <f t="shared" si="37"/>
        <v>12</v>
      </c>
      <c r="N132" s="665">
        <f t="shared" si="38"/>
        <v>0</v>
      </c>
      <c r="O132" s="665">
        <f t="shared" si="39"/>
        <v>3</v>
      </c>
      <c r="P132" s="665">
        <f t="shared" si="40"/>
        <v>2</v>
      </c>
      <c r="Q132" s="667">
        <f t="shared" si="41"/>
        <v>17</v>
      </c>
      <c r="R132" s="1385">
        <v>2</v>
      </c>
      <c r="S132" s="594"/>
      <c r="T132" s="594"/>
    </row>
    <row r="133" spans="1:20" ht="15.75" customHeight="1" thickBot="1" x14ac:dyDescent="0.25">
      <c r="A133" s="530">
        <v>15</v>
      </c>
      <c r="B133" s="500" t="s">
        <v>29</v>
      </c>
      <c r="C133" s="797">
        <v>3</v>
      </c>
      <c r="D133" s="798">
        <v>0</v>
      </c>
      <c r="E133" s="798">
        <v>2</v>
      </c>
      <c r="F133" s="798">
        <v>0</v>
      </c>
      <c r="G133" s="671">
        <f t="shared" si="35"/>
        <v>5</v>
      </c>
      <c r="H133" s="797">
        <v>1</v>
      </c>
      <c r="I133" s="798">
        <v>0</v>
      </c>
      <c r="J133" s="798">
        <v>0</v>
      </c>
      <c r="K133" s="798">
        <v>0</v>
      </c>
      <c r="L133" s="670">
        <f t="shared" si="36"/>
        <v>1</v>
      </c>
      <c r="M133" s="668">
        <f t="shared" si="37"/>
        <v>4</v>
      </c>
      <c r="N133" s="669">
        <f t="shared" si="38"/>
        <v>0</v>
      </c>
      <c r="O133" s="669">
        <f t="shared" si="39"/>
        <v>2</v>
      </c>
      <c r="P133" s="669">
        <f t="shared" si="40"/>
        <v>0</v>
      </c>
      <c r="Q133" s="671">
        <f t="shared" si="41"/>
        <v>6</v>
      </c>
      <c r="R133" s="1386">
        <v>0</v>
      </c>
      <c r="S133" s="594"/>
      <c r="T133" s="594"/>
    </row>
    <row r="134" spans="1:20" s="539" customFormat="1" ht="15.75" customHeight="1" x14ac:dyDescent="0.25">
      <c r="A134" s="672"/>
      <c r="B134" s="673" t="s">
        <v>481</v>
      </c>
      <c r="C134" s="674">
        <f t="shared" ref="C134:R134" si="42">SUM(C119:C133)</f>
        <v>124</v>
      </c>
      <c r="D134" s="675">
        <f t="shared" si="42"/>
        <v>15</v>
      </c>
      <c r="E134" s="675">
        <f t="shared" si="42"/>
        <v>19</v>
      </c>
      <c r="F134" s="675">
        <f t="shared" si="42"/>
        <v>9</v>
      </c>
      <c r="G134" s="676">
        <f t="shared" si="42"/>
        <v>167</v>
      </c>
      <c r="H134" s="674">
        <f t="shared" si="42"/>
        <v>120</v>
      </c>
      <c r="I134" s="675">
        <f t="shared" si="42"/>
        <v>13</v>
      </c>
      <c r="J134" s="675">
        <f t="shared" si="42"/>
        <v>16</v>
      </c>
      <c r="K134" s="675">
        <f t="shared" si="42"/>
        <v>8</v>
      </c>
      <c r="L134" s="676">
        <f t="shared" si="42"/>
        <v>157</v>
      </c>
      <c r="M134" s="674">
        <f t="shared" si="42"/>
        <v>244</v>
      </c>
      <c r="N134" s="675">
        <f t="shared" si="42"/>
        <v>28</v>
      </c>
      <c r="O134" s="675">
        <f t="shared" si="42"/>
        <v>35</v>
      </c>
      <c r="P134" s="675">
        <f t="shared" si="42"/>
        <v>17</v>
      </c>
      <c r="Q134" s="676">
        <f t="shared" si="42"/>
        <v>324</v>
      </c>
      <c r="R134" s="677">
        <f t="shared" si="42"/>
        <v>94</v>
      </c>
      <c r="S134" s="678"/>
      <c r="T134" s="678"/>
    </row>
    <row r="135" spans="1:20" s="783" customFormat="1" ht="15.75" customHeight="1" x14ac:dyDescent="0.2">
      <c r="A135" s="801"/>
      <c r="B135" s="788" t="s">
        <v>230</v>
      </c>
      <c r="C135" s="802">
        <v>132</v>
      </c>
      <c r="D135" s="803">
        <v>14</v>
      </c>
      <c r="E135" s="803">
        <v>19</v>
      </c>
      <c r="F135" s="803">
        <v>11</v>
      </c>
      <c r="G135" s="784">
        <v>176</v>
      </c>
      <c r="H135" s="802">
        <v>129</v>
      </c>
      <c r="I135" s="803">
        <v>16</v>
      </c>
      <c r="J135" s="803">
        <v>14</v>
      </c>
      <c r="K135" s="803">
        <v>8</v>
      </c>
      <c r="L135" s="784">
        <v>167</v>
      </c>
      <c r="M135" s="802">
        <v>261</v>
      </c>
      <c r="N135" s="803">
        <v>30</v>
      </c>
      <c r="O135" s="803">
        <v>33</v>
      </c>
      <c r="P135" s="803">
        <v>19</v>
      </c>
      <c r="Q135" s="784">
        <v>343</v>
      </c>
      <c r="R135" s="804">
        <v>90</v>
      </c>
      <c r="S135" s="787"/>
      <c r="T135" s="787"/>
    </row>
    <row r="136" spans="1:20" ht="15.75" customHeight="1" x14ac:dyDescent="0.2">
      <c r="A136" s="679"/>
      <c r="B136" s="620" t="s">
        <v>165</v>
      </c>
      <c r="C136" s="680">
        <v>105</v>
      </c>
      <c r="D136" s="681">
        <v>20</v>
      </c>
      <c r="E136" s="681">
        <v>15</v>
      </c>
      <c r="F136" s="681">
        <v>14</v>
      </c>
      <c r="G136" s="507">
        <v>154</v>
      </c>
      <c r="H136" s="680">
        <v>115</v>
      </c>
      <c r="I136" s="681">
        <v>19</v>
      </c>
      <c r="J136" s="681">
        <v>11</v>
      </c>
      <c r="K136" s="681">
        <v>10</v>
      </c>
      <c r="L136" s="507">
        <v>155</v>
      </c>
      <c r="M136" s="680">
        <v>220</v>
      </c>
      <c r="N136" s="681">
        <v>39</v>
      </c>
      <c r="O136" s="681">
        <v>26</v>
      </c>
      <c r="P136" s="681">
        <v>24</v>
      </c>
      <c r="Q136" s="507">
        <v>309</v>
      </c>
      <c r="R136" s="682">
        <v>70</v>
      </c>
      <c r="S136" s="594"/>
      <c r="T136" s="594"/>
    </row>
    <row r="137" spans="1:20" ht="15.75" customHeight="1" thickBot="1" x14ac:dyDescent="0.25">
      <c r="A137" s="683"/>
      <c r="B137" s="684" t="s">
        <v>159</v>
      </c>
      <c r="C137" s="685">
        <v>128</v>
      </c>
      <c r="D137" s="686">
        <v>14</v>
      </c>
      <c r="E137" s="686">
        <v>14</v>
      </c>
      <c r="F137" s="686">
        <v>13</v>
      </c>
      <c r="G137" s="687">
        <v>169</v>
      </c>
      <c r="H137" s="685">
        <v>134</v>
      </c>
      <c r="I137" s="686">
        <v>14</v>
      </c>
      <c r="J137" s="686">
        <v>12</v>
      </c>
      <c r="K137" s="686">
        <v>9</v>
      </c>
      <c r="L137" s="687">
        <v>169</v>
      </c>
      <c r="M137" s="685">
        <v>262</v>
      </c>
      <c r="N137" s="686">
        <v>28</v>
      </c>
      <c r="O137" s="686">
        <v>26</v>
      </c>
      <c r="P137" s="686">
        <v>22</v>
      </c>
      <c r="Q137" s="687">
        <v>338</v>
      </c>
      <c r="R137" s="688">
        <v>50</v>
      </c>
      <c r="S137" s="594"/>
      <c r="T137" s="594"/>
    </row>
    <row r="138" spans="1:20" ht="15.75" customHeight="1" x14ac:dyDescent="0.2">
      <c r="A138" s="489" t="s">
        <v>122</v>
      </c>
    </row>
    <row r="140" spans="1:20" s="490" customFormat="1" ht="15.75" customHeight="1" thickBot="1" x14ac:dyDescent="0.25">
      <c r="A140" s="452" t="s">
        <v>528</v>
      </c>
    </row>
    <row r="141" spans="1:20" s="492" customFormat="1" ht="15.75" customHeight="1" thickBot="1" x14ac:dyDescent="0.3">
      <c r="A141" s="515"/>
      <c r="B141" s="516"/>
      <c r="C141" s="1640" t="s">
        <v>115</v>
      </c>
      <c r="D141" s="1640"/>
      <c r="E141" s="1640"/>
      <c r="F141" s="1640"/>
      <c r="G141" s="1640"/>
      <c r="H141" s="1640" t="s">
        <v>116</v>
      </c>
      <c r="I141" s="1640"/>
      <c r="J141" s="1640"/>
      <c r="K141" s="1640"/>
      <c r="L141" s="1640"/>
      <c r="M141" s="1640" t="s">
        <v>117</v>
      </c>
      <c r="N141" s="1640"/>
      <c r="O141" s="1640"/>
      <c r="P141" s="1640"/>
      <c r="Q141" s="1640"/>
      <c r="R141" s="1640"/>
    </row>
    <row r="142" spans="1:20" s="492" customFormat="1" ht="81" customHeight="1" thickBot="1" x14ac:dyDescent="0.3">
      <c r="A142" s="517" t="s">
        <v>2</v>
      </c>
      <c r="B142" s="493" t="s">
        <v>3</v>
      </c>
      <c r="C142" s="558" t="s">
        <v>118</v>
      </c>
      <c r="D142" s="555" t="s">
        <v>444</v>
      </c>
      <c r="E142" s="555" t="s">
        <v>445</v>
      </c>
      <c r="F142" s="555" t="s">
        <v>119</v>
      </c>
      <c r="G142" s="606" t="s">
        <v>120</v>
      </c>
      <c r="H142" s="591" t="s">
        <v>118</v>
      </c>
      <c r="I142" s="555" t="s">
        <v>444</v>
      </c>
      <c r="J142" s="555" t="s">
        <v>445</v>
      </c>
      <c r="K142" s="555" t="s">
        <v>119</v>
      </c>
      <c r="L142" s="606" t="s">
        <v>14</v>
      </c>
      <c r="M142" s="591" t="s">
        <v>118</v>
      </c>
      <c r="N142" s="555" t="s">
        <v>444</v>
      </c>
      <c r="O142" s="555" t="s">
        <v>445</v>
      </c>
      <c r="P142" s="555" t="s">
        <v>119</v>
      </c>
      <c r="Q142" s="606" t="s">
        <v>14</v>
      </c>
      <c r="R142" s="841" t="s">
        <v>121</v>
      </c>
    </row>
    <row r="143" spans="1:20" ht="15.75" customHeight="1" x14ac:dyDescent="0.2">
      <c r="A143" s="521">
        <v>1</v>
      </c>
      <c r="B143" s="495" t="s">
        <v>15</v>
      </c>
      <c r="C143" s="789">
        <v>9</v>
      </c>
      <c r="D143" s="790">
        <v>1</v>
      </c>
      <c r="E143" s="790">
        <v>0</v>
      </c>
      <c r="F143" s="790">
        <v>0</v>
      </c>
      <c r="G143" s="663">
        <f t="shared" ref="G143:G157" si="43">SUM(C143:F143)</f>
        <v>10</v>
      </c>
      <c r="H143" s="789">
        <v>15</v>
      </c>
      <c r="I143" s="790">
        <v>2</v>
      </c>
      <c r="J143" s="790">
        <v>0</v>
      </c>
      <c r="K143" s="790">
        <v>0</v>
      </c>
      <c r="L143" s="662">
        <f t="shared" ref="L143:L157" si="44">SUM(H143:K143)</f>
        <v>17</v>
      </c>
      <c r="M143" s="660">
        <f t="shared" ref="M143:M157" si="45">C143+H143</f>
        <v>24</v>
      </c>
      <c r="N143" s="661">
        <f t="shared" ref="N143:N157" si="46">D143+I143</f>
        <v>3</v>
      </c>
      <c r="O143" s="661">
        <f t="shared" ref="O143:O157" si="47">E143+J143</f>
        <v>0</v>
      </c>
      <c r="P143" s="661">
        <f t="shared" ref="P143:P157" si="48">F143+K143</f>
        <v>0</v>
      </c>
      <c r="Q143" s="663">
        <f t="shared" ref="Q143:Q157" si="49">SUM(M143:P143)</f>
        <v>27</v>
      </c>
      <c r="R143" s="1384">
        <v>24</v>
      </c>
      <c r="S143" s="594"/>
      <c r="T143" s="594"/>
    </row>
    <row r="144" spans="1:20" ht="15.75" customHeight="1" x14ac:dyDescent="0.2">
      <c r="A144" s="525">
        <v>2</v>
      </c>
      <c r="B144" s="497" t="s">
        <v>16</v>
      </c>
      <c r="C144" s="793">
        <v>6</v>
      </c>
      <c r="D144" s="794">
        <v>0</v>
      </c>
      <c r="E144" s="794">
        <v>0</v>
      </c>
      <c r="F144" s="794">
        <v>0</v>
      </c>
      <c r="G144" s="667">
        <f t="shared" si="43"/>
        <v>6</v>
      </c>
      <c r="H144" s="793">
        <v>9</v>
      </c>
      <c r="I144" s="794">
        <v>0</v>
      </c>
      <c r="J144" s="794">
        <v>0</v>
      </c>
      <c r="K144" s="794">
        <v>0</v>
      </c>
      <c r="L144" s="666">
        <f t="shared" si="44"/>
        <v>9</v>
      </c>
      <c r="M144" s="664">
        <f t="shared" si="45"/>
        <v>15</v>
      </c>
      <c r="N144" s="665" t="s">
        <v>166</v>
      </c>
      <c r="O144" s="665">
        <f t="shared" si="47"/>
        <v>0</v>
      </c>
      <c r="P144" s="665">
        <f t="shared" si="48"/>
        <v>0</v>
      </c>
      <c r="Q144" s="667">
        <f t="shared" si="49"/>
        <v>15</v>
      </c>
      <c r="R144" s="1385">
        <v>13</v>
      </c>
      <c r="S144" s="594"/>
      <c r="T144" s="594"/>
    </row>
    <row r="145" spans="1:34" ht="15.75" customHeight="1" x14ac:dyDescent="0.2">
      <c r="A145" s="525">
        <v>3</v>
      </c>
      <c r="B145" s="497" t="s">
        <v>17</v>
      </c>
      <c r="C145" s="793">
        <v>23</v>
      </c>
      <c r="D145" s="794">
        <v>0</v>
      </c>
      <c r="E145" s="794">
        <v>0</v>
      </c>
      <c r="F145" s="794">
        <v>0</v>
      </c>
      <c r="G145" s="667">
        <f t="shared" si="43"/>
        <v>23</v>
      </c>
      <c r="H145" s="793">
        <v>22</v>
      </c>
      <c r="I145" s="794">
        <v>0</v>
      </c>
      <c r="J145" s="794">
        <v>0</v>
      </c>
      <c r="K145" s="794">
        <v>1</v>
      </c>
      <c r="L145" s="666">
        <f t="shared" si="44"/>
        <v>23</v>
      </c>
      <c r="M145" s="664">
        <f t="shared" si="45"/>
        <v>45</v>
      </c>
      <c r="N145" s="665">
        <f t="shared" si="46"/>
        <v>0</v>
      </c>
      <c r="O145" s="665">
        <f t="shared" si="47"/>
        <v>0</v>
      </c>
      <c r="P145" s="665">
        <f t="shared" si="48"/>
        <v>1</v>
      </c>
      <c r="Q145" s="667">
        <f t="shared" si="49"/>
        <v>46</v>
      </c>
      <c r="R145" s="1385">
        <v>15</v>
      </c>
      <c r="S145" s="594"/>
      <c r="T145" s="1019"/>
      <c r="U145" s="1018"/>
      <c r="V145" s="1019"/>
      <c r="W145" s="1019"/>
      <c r="X145" s="1019"/>
      <c r="Y145" s="1019"/>
      <c r="Z145" s="1019"/>
      <c r="AA145" s="1019"/>
      <c r="AB145" s="1019"/>
      <c r="AC145" s="1019"/>
      <c r="AD145" s="1019"/>
      <c r="AE145" s="1019"/>
      <c r="AF145" s="1019"/>
      <c r="AG145" s="1019"/>
      <c r="AH145" s="1019"/>
    </row>
    <row r="146" spans="1:34" ht="15.75" customHeight="1" x14ac:dyDescent="0.2">
      <c r="A146" s="525">
        <v>4</v>
      </c>
      <c r="B146" s="497" t="s">
        <v>18</v>
      </c>
      <c r="C146" s="793">
        <v>5</v>
      </c>
      <c r="D146" s="794">
        <v>0</v>
      </c>
      <c r="E146" s="794">
        <v>0</v>
      </c>
      <c r="F146" s="794">
        <v>0</v>
      </c>
      <c r="G146" s="667">
        <f t="shared" si="43"/>
        <v>5</v>
      </c>
      <c r="H146" s="793">
        <v>4</v>
      </c>
      <c r="I146" s="794">
        <v>2</v>
      </c>
      <c r="J146" s="794">
        <v>0</v>
      </c>
      <c r="K146" s="794">
        <v>0</v>
      </c>
      <c r="L146" s="666">
        <f t="shared" si="44"/>
        <v>6</v>
      </c>
      <c r="M146" s="664">
        <f t="shared" si="45"/>
        <v>9</v>
      </c>
      <c r="N146" s="665">
        <f t="shared" si="46"/>
        <v>2</v>
      </c>
      <c r="O146" s="665">
        <f t="shared" si="47"/>
        <v>0</v>
      </c>
      <c r="P146" s="665">
        <f t="shared" si="48"/>
        <v>0</v>
      </c>
      <c r="Q146" s="667">
        <f t="shared" si="49"/>
        <v>11</v>
      </c>
      <c r="R146" s="1385">
        <v>4</v>
      </c>
      <c r="S146" s="594"/>
      <c r="T146" s="1019"/>
      <c r="U146" s="1018"/>
      <c r="V146" s="1019"/>
      <c r="W146" s="1019"/>
      <c r="X146" s="1019"/>
      <c r="Y146" s="1019"/>
      <c r="Z146" s="1019"/>
      <c r="AA146" s="1019"/>
      <c r="AB146" s="1019"/>
      <c r="AC146" s="1019"/>
      <c r="AD146" s="1019"/>
      <c r="AE146" s="1019"/>
      <c r="AF146" s="1019"/>
      <c r="AG146" s="1019"/>
      <c r="AH146" s="1019"/>
    </row>
    <row r="147" spans="1:34" ht="15.75" customHeight="1" x14ac:dyDescent="0.2">
      <c r="A147" s="525">
        <v>5</v>
      </c>
      <c r="B147" s="497" t="s">
        <v>19</v>
      </c>
      <c r="C147" s="793">
        <v>6</v>
      </c>
      <c r="D147" s="794">
        <v>0</v>
      </c>
      <c r="E147" s="794">
        <v>0</v>
      </c>
      <c r="F147" s="794">
        <v>0</v>
      </c>
      <c r="G147" s="667">
        <f t="shared" si="43"/>
        <v>6</v>
      </c>
      <c r="H147" s="793">
        <v>11</v>
      </c>
      <c r="I147" s="794">
        <v>0</v>
      </c>
      <c r="J147" s="794">
        <v>0</v>
      </c>
      <c r="K147" s="794">
        <v>0</v>
      </c>
      <c r="L147" s="666">
        <f t="shared" si="44"/>
        <v>11</v>
      </c>
      <c r="M147" s="664">
        <f t="shared" si="45"/>
        <v>17</v>
      </c>
      <c r="N147" s="665">
        <f t="shared" si="46"/>
        <v>0</v>
      </c>
      <c r="O147" s="665">
        <f t="shared" si="47"/>
        <v>0</v>
      </c>
      <c r="P147" s="665">
        <f t="shared" si="48"/>
        <v>0</v>
      </c>
      <c r="Q147" s="667">
        <f t="shared" si="49"/>
        <v>17</v>
      </c>
      <c r="R147" s="1385">
        <v>0</v>
      </c>
      <c r="S147" s="594"/>
      <c r="T147" s="1019"/>
      <c r="U147" s="1018"/>
      <c r="V147" s="1019"/>
      <c r="W147" s="1019"/>
      <c r="X147" s="1019"/>
      <c r="Y147" s="1019"/>
      <c r="Z147" s="1019"/>
      <c r="AA147" s="1019"/>
      <c r="AB147" s="1019"/>
      <c r="AC147" s="1019"/>
      <c r="AD147" s="1019"/>
      <c r="AE147" s="1019"/>
      <c r="AF147" s="1019"/>
      <c r="AG147" s="1019"/>
      <c r="AH147" s="1019"/>
    </row>
    <row r="148" spans="1:34" ht="15.75" customHeight="1" x14ac:dyDescent="0.2">
      <c r="A148" s="529">
        <v>6</v>
      </c>
      <c r="B148" s="499" t="s">
        <v>20</v>
      </c>
      <c r="C148" s="793">
        <v>4</v>
      </c>
      <c r="D148" s="794">
        <v>0</v>
      </c>
      <c r="E148" s="794">
        <v>0</v>
      </c>
      <c r="F148" s="794">
        <v>0</v>
      </c>
      <c r="G148" s="667">
        <f t="shared" si="43"/>
        <v>4</v>
      </c>
      <c r="H148" s="793">
        <v>1</v>
      </c>
      <c r="I148" s="794">
        <v>0</v>
      </c>
      <c r="J148" s="794">
        <v>0</v>
      </c>
      <c r="K148" s="794">
        <v>0</v>
      </c>
      <c r="L148" s="666">
        <f t="shared" si="44"/>
        <v>1</v>
      </c>
      <c r="M148" s="664">
        <f t="shared" si="45"/>
        <v>5</v>
      </c>
      <c r="N148" s="665">
        <f t="shared" si="46"/>
        <v>0</v>
      </c>
      <c r="O148" s="665">
        <f t="shared" si="47"/>
        <v>0</v>
      </c>
      <c r="P148" s="665">
        <f t="shared" si="48"/>
        <v>0</v>
      </c>
      <c r="Q148" s="667">
        <f t="shared" si="49"/>
        <v>5</v>
      </c>
      <c r="R148" s="1385">
        <v>5</v>
      </c>
      <c r="S148" s="594"/>
      <c r="T148" s="1019"/>
      <c r="U148" s="1018"/>
      <c r="V148" s="1019"/>
      <c r="W148" s="1019"/>
      <c r="X148" s="1019"/>
      <c r="Y148" s="1019"/>
      <c r="Z148" s="1019"/>
      <c r="AA148" s="1019"/>
      <c r="AB148" s="1019"/>
      <c r="AC148" s="1019"/>
      <c r="AD148" s="1019"/>
      <c r="AE148" s="1019"/>
      <c r="AF148" s="1019"/>
      <c r="AG148" s="1019"/>
      <c r="AH148" s="1019"/>
    </row>
    <row r="149" spans="1:34" ht="15.75" customHeight="1" x14ac:dyDescent="0.2">
      <c r="A149" s="529">
        <v>7</v>
      </c>
      <c r="B149" s="499" t="s">
        <v>21</v>
      </c>
      <c r="C149" s="793">
        <v>3</v>
      </c>
      <c r="D149" s="794">
        <v>0</v>
      </c>
      <c r="E149" s="794">
        <v>0</v>
      </c>
      <c r="F149" s="794">
        <v>0</v>
      </c>
      <c r="G149" s="667">
        <f t="shared" si="43"/>
        <v>3</v>
      </c>
      <c r="H149" s="793">
        <v>5</v>
      </c>
      <c r="I149" s="794">
        <v>0</v>
      </c>
      <c r="J149" s="794">
        <v>0</v>
      </c>
      <c r="K149" s="794">
        <v>0</v>
      </c>
      <c r="L149" s="666">
        <f t="shared" si="44"/>
        <v>5</v>
      </c>
      <c r="M149" s="664">
        <f t="shared" si="45"/>
        <v>8</v>
      </c>
      <c r="N149" s="665">
        <f t="shared" si="46"/>
        <v>0</v>
      </c>
      <c r="O149" s="665">
        <f t="shared" si="47"/>
        <v>0</v>
      </c>
      <c r="P149" s="665">
        <f t="shared" si="48"/>
        <v>0</v>
      </c>
      <c r="Q149" s="667">
        <f t="shared" si="49"/>
        <v>8</v>
      </c>
      <c r="R149" s="1385">
        <v>0</v>
      </c>
      <c r="S149" s="594"/>
      <c r="T149" s="594"/>
    </row>
    <row r="150" spans="1:34" ht="15.75" customHeight="1" x14ac:dyDescent="0.2">
      <c r="A150" s="525">
        <v>8</v>
      </c>
      <c r="B150" s="497" t="s">
        <v>22</v>
      </c>
      <c r="C150" s="793">
        <v>9</v>
      </c>
      <c r="D150" s="794">
        <v>0</v>
      </c>
      <c r="E150" s="794">
        <v>1</v>
      </c>
      <c r="F150" s="794">
        <v>0</v>
      </c>
      <c r="G150" s="667">
        <f t="shared" si="43"/>
        <v>10</v>
      </c>
      <c r="H150" s="793">
        <v>4</v>
      </c>
      <c r="I150" s="794">
        <v>1</v>
      </c>
      <c r="J150" s="794">
        <v>1</v>
      </c>
      <c r="K150" s="794">
        <v>0</v>
      </c>
      <c r="L150" s="666">
        <f t="shared" si="44"/>
        <v>6</v>
      </c>
      <c r="M150" s="664">
        <f t="shared" si="45"/>
        <v>13</v>
      </c>
      <c r="N150" s="665">
        <f t="shared" si="46"/>
        <v>1</v>
      </c>
      <c r="O150" s="665">
        <f t="shared" si="47"/>
        <v>2</v>
      </c>
      <c r="P150" s="665">
        <f t="shared" si="48"/>
        <v>0</v>
      </c>
      <c r="Q150" s="667">
        <f t="shared" si="49"/>
        <v>16</v>
      </c>
      <c r="R150" s="1385">
        <v>13</v>
      </c>
      <c r="S150" s="594"/>
      <c r="T150" s="1021"/>
      <c r="U150" s="1020"/>
      <c r="V150" s="1021"/>
      <c r="W150" s="1021"/>
      <c r="X150" s="1021"/>
      <c r="Y150" s="1021"/>
      <c r="Z150" s="1021"/>
      <c r="AA150" s="1021"/>
      <c r="AB150" s="1021"/>
      <c r="AC150" s="1021"/>
      <c r="AD150" s="1021"/>
      <c r="AE150" s="1021"/>
      <c r="AF150" s="1021"/>
      <c r="AG150" s="1021"/>
      <c r="AH150" s="1021"/>
    </row>
    <row r="151" spans="1:34" ht="15.75" customHeight="1" x14ac:dyDescent="0.2">
      <c r="A151" s="525">
        <v>9</v>
      </c>
      <c r="B151" s="497" t="s">
        <v>23</v>
      </c>
      <c r="C151" s="793">
        <v>4</v>
      </c>
      <c r="D151" s="794">
        <v>0</v>
      </c>
      <c r="E151" s="794">
        <v>0</v>
      </c>
      <c r="F151" s="794">
        <v>1</v>
      </c>
      <c r="G151" s="667">
        <f t="shared" si="43"/>
        <v>5</v>
      </c>
      <c r="H151" s="793">
        <v>5</v>
      </c>
      <c r="I151" s="794">
        <v>2</v>
      </c>
      <c r="J151" s="794">
        <v>0</v>
      </c>
      <c r="K151" s="794">
        <v>1</v>
      </c>
      <c r="L151" s="666">
        <f t="shared" si="44"/>
        <v>8</v>
      </c>
      <c r="M151" s="664">
        <f t="shared" si="45"/>
        <v>9</v>
      </c>
      <c r="N151" s="665">
        <f t="shared" si="46"/>
        <v>2</v>
      </c>
      <c r="O151" s="665">
        <f t="shared" si="47"/>
        <v>0</v>
      </c>
      <c r="P151" s="665">
        <f t="shared" si="48"/>
        <v>2</v>
      </c>
      <c r="Q151" s="667">
        <f t="shared" si="49"/>
        <v>13</v>
      </c>
      <c r="R151" s="1385">
        <v>0</v>
      </c>
      <c r="S151" s="594"/>
      <c r="T151" s="594"/>
    </row>
    <row r="152" spans="1:34" ht="15.75" customHeight="1" x14ac:dyDescent="0.2">
      <c r="A152" s="525">
        <v>10</v>
      </c>
      <c r="B152" s="497" t="s">
        <v>24</v>
      </c>
      <c r="C152" s="793">
        <v>3</v>
      </c>
      <c r="D152" s="794">
        <v>3</v>
      </c>
      <c r="E152" s="794">
        <v>1</v>
      </c>
      <c r="F152" s="794">
        <v>2</v>
      </c>
      <c r="G152" s="667">
        <f t="shared" si="43"/>
        <v>9</v>
      </c>
      <c r="H152" s="793">
        <v>3</v>
      </c>
      <c r="I152" s="794">
        <v>5</v>
      </c>
      <c r="J152" s="794">
        <v>0</v>
      </c>
      <c r="K152" s="794">
        <v>0</v>
      </c>
      <c r="L152" s="666">
        <f t="shared" si="44"/>
        <v>8</v>
      </c>
      <c r="M152" s="664">
        <f t="shared" si="45"/>
        <v>6</v>
      </c>
      <c r="N152" s="665">
        <f t="shared" si="46"/>
        <v>8</v>
      </c>
      <c r="O152" s="665">
        <f t="shared" si="47"/>
        <v>1</v>
      </c>
      <c r="P152" s="665">
        <f t="shared" si="48"/>
        <v>2</v>
      </c>
      <c r="Q152" s="667">
        <f t="shared" si="49"/>
        <v>17</v>
      </c>
      <c r="R152" s="1385">
        <v>0</v>
      </c>
      <c r="S152" s="594"/>
      <c r="T152" s="594"/>
    </row>
    <row r="153" spans="1:34" ht="15.75" customHeight="1" x14ac:dyDescent="0.2">
      <c r="A153" s="529">
        <v>11</v>
      </c>
      <c r="B153" s="499" t="s">
        <v>25</v>
      </c>
      <c r="C153" s="793">
        <v>5</v>
      </c>
      <c r="D153" s="794">
        <v>0</v>
      </c>
      <c r="E153" s="794">
        <v>0</v>
      </c>
      <c r="F153" s="794">
        <v>0</v>
      </c>
      <c r="G153" s="667">
        <f t="shared" si="43"/>
        <v>5</v>
      </c>
      <c r="H153" s="793">
        <v>9</v>
      </c>
      <c r="I153" s="794">
        <v>0</v>
      </c>
      <c r="J153" s="794">
        <v>0</v>
      </c>
      <c r="K153" s="794">
        <v>0</v>
      </c>
      <c r="L153" s="666">
        <f t="shared" si="44"/>
        <v>9</v>
      </c>
      <c r="M153" s="664">
        <f t="shared" si="45"/>
        <v>14</v>
      </c>
      <c r="N153" s="665">
        <f t="shared" si="46"/>
        <v>0</v>
      </c>
      <c r="O153" s="665">
        <f t="shared" si="47"/>
        <v>0</v>
      </c>
      <c r="P153" s="665">
        <f t="shared" si="48"/>
        <v>0</v>
      </c>
      <c r="Q153" s="667">
        <f t="shared" si="49"/>
        <v>14</v>
      </c>
      <c r="R153" s="1385">
        <v>0</v>
      </c>
      <c r="S153" s="594"/>
      <c r="T153" s="594"/>
    </row>
    <row r="154" spans="1:34" ht="15.75" customHeight="1" x14ac:dyDescent="0.2">
      <c r="A154" s="525">
        <v>12</v>
      </c>
      <c r="B154" s="497" t="s">
        <v>26</v>
      </c>
      <c r="C154" s="793">
        <v>0</v>
      </c>
      <c r="D154" s="794">
        <v>0</v>
      </c>
      <c r="E154" s="794">
        <v>1</v>
      </c>
      <c r="F154" s="794">
        <v>0</v>
      </c>
      <c r="G154" s="667">
        <f t="shared" si="43"/>
        <v>1</v>
      </c>
      <c r="H154" s="793">
        <v>1</v>
      </c>
      <c r="I154" s="794">
        <v>1</v>
      </c>
      <c r="J154" s="794">
        <v>0</v>
      </c>
      <c r="K154" s="794">
        <v>0</v>
      </c>
      <c r="L154" s="666">
        <f t="shared" si="44"/>
        <v>2</v>
      </c>
      <c r="M154" s="664">
        <f t="shared" si="45"/>
        <v>1</v>
      </c>
      <c r="N154" s="665">
        <f t="shared" si="46"/>
        <v>1</v>
      </c>
      <c r="O154" s="665">
        <f t="shared" si="47"/>
        <v>1</v>
      </c>
      <c r="P154" s="665">
        <f t="shared" si="48"/>
        <v>0</v>
      </c>
      <c r="Q154" s="667">
        <f t="shared" si="49"/>
        <v>3</v>
      </c>
      <c r="R154" s="1385">
        <v>1</v>
      </c>
      <c r="S154" s="594"/>
      <c r="T154" s="594"/>
    </row>
    <row r="155" spans="1:34" ht="15.75" customHeight="1" x14ac:dyDescent="0.2">
      <c r="A155" s="525">
        <v>13</v>
      </c>
      <c r="B155" s="497" t="s">
        <v>27</v>
      </c>
      <c r="C155" s="793">
        <v>13</v>
      </c>
      <c r="D155" s="794">
        <v>0</v>
      </c>
      <c r="E155" s="794">
        <v>0</v>
      </c>
      <c r="F155" s="794">
        <v>0</v>
      </c>
      <c r="G155" s="667">
        <f t="shared" si="43"/>
        <v>13</v>
      </c>
      <c r="H155" s="793">
        <v>20</v>
      </c>
      <c r="I155" s="794">
        <v>0</v>
      </c>
      <c r="J155" s="794">
        <v>0</v>
      </c>
      <c r="K155" s="794">
        <v>0</v>
      </c>
      <c r="L155" s="666">
        <f t="shared" si="44"/>
        <v>20</v>
      </c>
      <c r="M155" s="664">
        <f t="shared" si="45"/>
        <v>33</v>
      </c>
      <c r="N155" s="665">
        <f t="shared" si="46"/>
        <v>0</v>
      </c>
      <c r="O155" s="665">
        <f t="shared" si="47"/>
        <v>0</v>
      </c>
      <c r="P155" s="665">
        <f t="shared" si="48"/>
        <v>0</v>
      </c>
      <c r="Q155" s="667">
        <f t="shared" si="49"/>
        <v>33</v>
      </c>
      <c r="R155" s="1385">
        <v>0</v>
      </c>
      <c r="S155" s="594"/>
      <c r="T155" s="594"/>
    </row>
    <row r="156" spans="1:34" ht="15.75" customHeight="1" x14ac:dyDescent="0.2">
      <c r="A156" s="525">
        <v>14</v>
      </c>
      <c r="B156" s="497" t="s">
        <v>28</v>
      </c>
      <c r="C156" s="793">
        <v>2</v>
      </c>
      <c r="D156" s="794">
        <v>0</v>
      </c>
      <c r="E156" s="794">
        <v>0</v>
      </c>
      <c r="F156" s="794">
        <v>0</v>
      </c>
      <c r="G156" s="667">
        <f t="shared" si="43"/>
        <v>2</v>
      </c>
      <c r="H156" s="793">
        <v>1</v>
      </c>
      <c r="I156" s="794">
        <v>0</v>
      </c>
      <c r="J156" s="794">
        <v>0</v>
      </c>
      <c r="K156" s="794">
        <v>0</v>
      </c>
      <c r="L156" s="666">
        <f t="shared" si="44"/>
        <v>1</v>
      </c>
      <c r="M156" s="664">
        <f t="shared" si="45"/>
        <v>3</v>
      </c>
      <c r="N156" s="665">
        <f t="shared" si="46"/>
        <v>0</v>
      </c>
      <c r="O156" s="665">
        <f t="shared" si="47"/>
        <v>0</v>
      </c>
      <c r="P156" s="665">
        <f t="shared" si="48"/>
        <v>0</v>
      </c>
      <c r="Q156" s="667">
        <f t="shared" si="49"/>
        <v>3</v>
      </c>
      <c r="R156" s="1385">
        <v>0</v>
      </c>
      <c r="S156" s="594"/>
      <c r="T156" s="594"/>
    </row>
    <row r="157" spans="1:34" ht="15.75" customHeight="1" thickBot="1" x14ac:dyDescent="0.25">
      <c r="A157" s="530">
        <v>15</v>
      </c>
      <c r="B157" s="500" t="s">
        <v>29</v>
      </c>
      <c r="C157" s="797">
        <v>0</v>
      </c>
      <c r="D157" s="798">
        <v>0</v>
      </c>
      <c r="E157" s="798">
        <v>0</v>
      </c>
      <c r="F157" s="798">
        <v>0</v>
      </c>
      <c r="G157" s="671">
        <f t="shared" si="43"/>
        <v>0</v>
      </c>
      <c r="H157" s="797">
        <v>1</v>
      </c>
      <c r="I157" s="798">
        <v>0</v>
      </c>
      <c r="J157" s="798">
        <v>0</v>
      </c>
      <c r="K157" s="798">
        <v>0</v>
      </c>
      <c r="L157" s="670">
        <f t="shared" si="44"/>
        <v>1</v>
      </c>
      <c r="M157" s="668">
        <f t="shared" si="45"/>
        <v>1</v>
      </c>
      <c r="N157" s="669">
        <f t="shared" si="46"/>
        <v>0</v>
      </c>
      <c r="O157" s="669">
        <f t="shared" si="47"/>
        <v>0</v>
      </c>
      <c r="P157" s="669">
        <f t="shared" si="48"/>
        <v>0</v>
      </c>
      <c r="Q157" s="671">
        <f t="shared" si="49"/>
        <v>1</v>
      </c>
      <c r="R157" s="1386">
        <v>0</v>
      </c>
      <c r="S157" s="594"/>
      <c r="T157" s="594"/>
    </row>
    <row r="158" spans="1:34" s="539" customFormat="1" ht="15.75" customHeight="1" x14ac:dyDescent="0.25">
      <c r="A158" s="672"/>
      <c r="B158" s="673" t="s">
        <v>481</v>
      </c>
      <c r="C158" s="674">
        <f t="shared" ref="C158:R158" si="50">SUM(C143:C157)</f>
        <v>92</v>
      </c>
      <c r="D158" s="675">
        <f t="shared" si="50"/>
        <v>4</v>
      </c>
      <c r="E158" s="675">
        <f t="shared" si="50"/>
        <v>3</v>
      </c>
      <c r="F158" s="675">
        <f t="shared" si="50"/>
        <v>3</v>
      </c>
      <c r="G158" s="676">
        <f t="shared" si="50"/>
        <v>102</v>
      </c>
      <c r="H158" s="674">
        <f t="shared" si="50"/>
        <v>111</v>
      </c>
      <c r="I158" s="675">
        <f t="shared" si="50"/>
        <v>13</v>
      </c>
      <c r="J158" s="675">
        <f t="shared" si="50"/>
        <v>1</v>
      </c>
      <c r="K158" s="675">
        <f t="shared" si="50"/>
        <v>2</v>
      </c>
      <c r="L158" s="676">
        <f t="shared" si="50"/>
        <v>127</v>
      </c>
      <c r="M158" s="674">
        <f t="shared" si="50"/>
        <v>203</v>
      </c>
      <c r="N158" s="675">
        <f t="shared" si="50"/>
        <v>17</v>
      </c>
      <c r="O158" s="675">
        <f t="shared" si="50"/>
        <v>4</v>
      </c>
      <c r="P158" s="675">
        <f t="shared" si="50"/>
        <v>5</v>
      </c>
      <c r="Q158" s="676">
        <f t="shared" si="50"/>
        <v>229</v>
      </c>
      <c r="R158" s="677">
        <f t="shared" si="50"/>
        <v>75</v>
      </c>
      <c r="S158" s="678"/>
      <c r="T158" s="678"/>
    </row>
    <row r="159" spans="1:34" s="783" customFormat="1" ht="15.75" customHeight="1" x14ac:dyDescent="0.2">
      <c r="A159" s="801"/>
      <c r="B159" s="788" t="s">
        <v>230</v>
      </c>
      <c r="C159" s="802">
        <v>97</v>
      </c>
      <c r="D159" s="803">
        <v>6</v>
      </c>
      <c r="E159" s="803">
        <v>2</v>
      </c>
      <c r="F159" s="803">
        <v>2</v>
      </c>
      <c r="G159" s="784">
        <v>107</v>
      </c>
      <c r="H159" s="802">
        <v>115</v>
      </c>
      <c r="I159" s="803">
        <v>8</v>
      </c>
      <c r="J159" s="803">
        <v>3</v>
      </c>
      <c r="K159" s="803">
        <v>3</v>
      </c>
      <c r="L159" s="784">
        <v>129</v>
      </c>
      <c r="M159" s="802">
        <v>212</v>
      </c>
      <c r="N159" s="803">
        <v>14</v>
      </c>
      <c r="O159" s="803">
        <v>5</v>
      </c>
      <c r="P159" s="803">
        <v>5</v>
      </c>
      <c r="Q159" s="784">
        <v>236</v>
      </c>
      <c r="R159" s="804">
        <v>70</v>
      </c>
      <c r="S159" s="787"/>
      <c r="T159" s="787"/>
    </row>
    <row r="160" spans="1:34" s="539" customFormat="1" ht="15.75" customHeight="1" x14ac:dyDescent="0.25">
      <c r="A160" s="704"/>
      <c r="B160" s="620" t="s">
        <v>165</v>
      </c>
      <c r="C160" s="680">
        <v>80</v>
      </c>
      <c r="D160" s="681">
        <v>6</v>
      </c>
      <c r="E160" s="681">
        <v>4</v>
      </c>
      <c r="F160" s="681">
        <v>2</v>
      </c>
      <c r="G160" s="507">
        <v>92</v>
      </c>
      <c r="H160" s="680">
        <v>95</v>
      </c>
      <c r="I160" s="681">
        <v>8</v>
      </c>
      <c r="J160" s="681">
        <v>2</v>
      </c>
      <c r="K160" s="681">
        <v>13</v>
      </c>
      <c r="L160" s="507">
        <v>118</v>
      </c>
      <c r="M160" s="680">
        <v>175</v>
      </c>
      <c r="N160" s="681">
        <v>14</v>
      </c>
      <c r="O160" s="681">
        <v>6</v>
      </c>
      <c r="P160" s="681">
        <v>15</v>
      </c>
      <c r="Q160" s="507">
        <v>210</v>
      </c>
      <c r="R160" s="682">
        <v>60</v>
      </c>
      <c r="S160" s="678"/>
      <c r="T160" s="678"/>
    </row>
    <row r="161" spans="1:34" s="539" customFormat="1" ht="15.75" customHeight="1" thickBot="1" x14ac:dyDescent="0.3">
      <c r="A161" s="706"/>
      <c r="B161" s="684" t="s">
        <v>159</v>
      </c>
      <c r="C161" s="685">
        <v>79</v>
      </c>
      <c r="D161" s="686">
        <v>2</v>
      </c>
      <c r="E161" s="686">
        <v>3</v>
      </c>
      <c r="F161" s="686">
        <v>1</v>
      </c>
      <c r="G161" s="687">
        <v>85</v>
      </c>
      <c r="H161" s="685">
        <v>105</v>
      </c>
      <c r="I161" s="686">
        <v>4</v>
      </c>
      <c r="J161" s="686">
        <v>2</v>
      </c>
      <c r="K161" s="686">
        <v>10</v>
      </c>
      <c r="L161" s="687">
        <v>121</v>
      </c>
      <c r="M161" s="685">
        <v>184</v>
      </c>
      <c r="N161" s="686">
        <v>6</v>
      </c>
      <c r="O161" s="686">
        <v>5</v>
      </c>
      <c r="P161" s="686">
        <v>11</v>
      </c>
      <c r="Q161" s="687">
        <v>206</v>
      </c>
      <c r="R161" s="688">
        <v>40</v>
      </c>
      <c r="S161" s="678"/>
      <c r="T161" s="678"/>
    </row>
    <row r="162" spans="1:34" ht="15.75" customHeight="1" x14ac:dyDescent="0.2">
      <c r="A162" s="489" t="s">
        <v>122</v>
      </c>
    </row>
    <row r="165" spans="1:34" s="490" customFormat="1" ht="15.75" customHeight="1" thickBot="1" x14ac:dyDescent="0.25">
      <c r="A165" s="452" t="s">
        <v>529</v>
      </c>
    </row>
    <row r="166" spans="1:34" s="492" customFormat="1" ht="15.75" customHeight="1" thickBot="1" x14ac:dyDescent="0.3">
      <c r="A166" s="515"/>
      <c r="B166" s="516"/>
      <c r="C166" s="1640" t="s">
        <v>115</v>
      </c>
      <c r="D166" s="1640"/>
      <c r="E166" s="1640"/>
      <c r="F166" s="1640"/>
      <c r="G166" s="1640"/>
      <c r="H166" s="1640" t="s">
        <v>116</v>
      </c>
      <c r="I166" s="1640"/>
      <c r="J166" s="1640"/>
      <c r="K166" s="1640"/>
      <c r="L166" s="1640"/>
      <c r="M166" s="1640" t="s">
        <v>117</v>
      </c>
      <c r="N166" s="1640"/>
      <c r="O166" s="1640"/>
      <c r="P166" s="1640"/>
      <c r="Q166" s="1640"/>
      <c r="R166" s="1670"/>
    </row>
    <row r="167" spans="1:34" s="492" customFormat="1" ht="81" customHeight="1" thickBot="1" x14ac:dyDescent="0.3">
      <c r="A167" s="517" t="s">
        <v>2</v>
      </c>
      <c r="B167" s="493" t="s">
        <v>3</v>
      </c>
      <c r="C167" s="558" t="s">
        <v>118</v>
      </c>
      <c r="D167" s="555" t="s">
        <v>444</v>
      </c>
      <c r="E167" s="555" t="s">
        <v>445</v>
      </c>
      <c r="F167" s="555" t="s">
        <v>119</v>
      </c>
      <c r="G167" s="606" t="s">
        <v>120</v>
      </c>
      <c r="H167" s="591" t="s">
        <v>118</v>
      </c>
      <c r="I167" s="555" t="s">
        <v>444</v>
      </c>
      <c r="J167" s="555" t="s">
        <v>445</v>
      </c>
      <c r="K167" s="555" t="s">
        <v>119</v>
      </c>
      <c r="L167" s="606" t="s">
        <v>14</v>
      </c>
      <c r="M167" s="591" t="s">
        <v>118</v>
      </c>
      <c r="N167" s="555" t="s">
        <v>444</v>
      </c>
      <c r="O167" s="555" t="s">
        <v>445</v>
      </c>
      <c r="P167" s="555" t="s">
        <v>119</v>
      </c>
      <c r="Q167" s="606" t="s">
        <v>14</v>
      </c>
      <c r="R167" s="841" t="s">
        <v>121</v>
      </c>
    </row>
    <row r="168" spans="1:34" ht="15.75" customHeight="1" x14ac:dyDescent="0.2">
      <c r="A168" s="521">
        <v>1</v>
      </c>
      <c r="B168" s="495" t="s">
        <v>15</v>
      </c>
      <c r="C168" s="789">
        <v>8</v>
      </c>
      <c r="D168" s="790">
        <v>0</v>
      </c>
      <c r="E168" s="790">
        <v>0</v>
      </c>
      <c r="F168" s="790">
        <v>0</v>
      </c>
      <c r="G168" s="792">
        <f t="shared" ref="G168:G182" si="51">SUM(C168:F168)</f>
        <v>8</v>
      </c>
      <c r="H168" s="789">
        <v>24</v>
      </c>
      <c r="I168" s="790">
        <v>0</v>
      </c>
      <c r="J168" s="790">
        <v>0</v>
      </c>
      <c r="K168" s="790">
        <v>0</v>
      </c>
      <c r="L168" s="791">
        <f t="shared" ref="L168:L182" si="52">SUM(H168:K168)</f>
        <v>24</v>
      </c>
      <c r="M168" s="789">
        <f t="shared" ref="M168:M182" si="53">C168+H168</f>
        <v>32</v>
      </c>
      <c r="N168" s="790">
        <f t="shared" ref="N168:N182" si="54">D168+I168</f>
        <v>0</v>
      </c>
      <c r="O168" s="790">
        <f t="shared" ref="O168:O182" si="55">E168+J168</f>
        <v>0</v>
      </c>
      <c r="P168" s="790">
        <f t="shared" ref="P168:P182" si="56">F168+K168</f>
        <v>0</v>
      </c>
      <c r="Q168" s="792">
        <f t="shared" ref="Q168:Q182" si="57">SUM(M168:P168)</f>
        <v>32</v>
      </c>
      <c r="R168" s="1384">
        <v>32</v>
      </c>
      <c r="S168" s="594"/>
      <c r="T168" s="594"/>
    </row>
    <row r="169" spans="1:34" ht="15.75" customHeight="1" x14ac:dyDescent="0.2">
      <c r="A169" s="525">
        <v>2</v>
      </c>
      <c r="B169" s="497" t="s">
        <v>16</v>
      </c>
      <c r="C169" s="793">
        <v>8</v>
      </c>
      <c r="D169" s="794">
        <v>0</v>
      </c>
      <c r="E169" s="794">
        <v>0</v>
      </c>
      <c r="F169" s="794">
        <v>0</v>
      </c>
      <c r="G169" s="796">
        <f t="shared" si="51"/>
        <v>8</v>
      </c>
      <c r="H169" s="793">
        <v>8</v>
      </c>
      <c r="I169" s="794">
        <v>0</v>
      </c>
      <c r="J169" s="794">
        <v>0</v>
      </c>
      <c r="K169" s="794">
        <v>0</v>
      </c>
      <c r="L169" s="795">
        <f t="shared" si="52"/>
        <v>8</v>
      </c>
      <c r="M169" s="793">
        <f t="shared" si="53"/>
        <v>16</v>
      </c>
      <c r="N169" s="794">
        <f t="shared" si="54"/>
        <v>0</v>
      </c>
      <c r="O169" s="794">
        <f t="shared" si="55"/>
        <v>0</v>
      </c>
      <c r="P169" s="794">
        <f t="shared" si="56"/>
        <v>0</v>
      </c>
      <c r="Q169" s="796">
        <f t="shared" si="57"/>
        <v>16</v>
      </c>
      <c r="R169" s="1385">
        <v>13</v>
      </c>
      <c r="S169" s="594"/>
      <c r="T169" s="882"/>
    </row>
    <row r="170" spans="1:34" ht="15.75" customHeight="1" x14ac:dyDescent="0.2">
      <c r="A170" s="525">
        <v>3</v>
      </c>
      <c r="B170" s="497" t="s">
        <v>17</v>
      </c>
      <c r="C170" s="793">
        <v>21</v>
      </c>
      <c r="D170" s="794">
        <v>0</v>
      </c>
      <c r="E170" s="794">
        <v>0</v>
      </c>
      <c r="F170" s="794">
        <v>1</v>
      </c>
      <c r="G170" s="796">
        <f t="shared" si="51"/>
        <v>22</v>
      </c>
      <c r="H170" s="793">
        <v>20</v>
      </c>
      <c r="I170" s="794">
        <v>0</v>
      </c>
      <c r="J170" s="794">
        <v>0</v>
      </c>
      <c r="K170" s="794">
        <v>1</v>
      </c>
      <c r="L170" s="795">
        <f t="shared" si="52"/>
        <v>21</v>
      </c>
      <c r="M170" s="793">
        <f t="shared" si="53"/>
        <v>41</v>
      </c>
      <c r="N170" s="794">
        <f t="shared" si="54"/>
        <v>0</v>
      </c>
      <c r="O170" s="794">
        <f t="shared" si="55"/>
        <v>0</v>
      </c>
      <c r="P170" s="794">
        <f t="shared" si="56"/>
        <v>2</v>
      </c>
      <c r="Q170" s="796">
        <f t="shared" si="57"/>
        <v>43</v>
      </c>
      <c r="R170" s="1385">
        <v>9</v>
      </c>
      <c r="S170" s="594"/>
      <c r="T170" s="1023"/>
      <c r="U170" s="1022"/>
      <c r="V170" s="1023"/>
      <c r="W170" s="1023"/>
      <c r="X170" s="1023"/>
      <c r="Y170" s="1023"/>
      <c r="Z170" s="1023"/>
      <c r="AA170" s="1023"/>
      <c r="AB170" s="1023"/>
      <c r="AC170" s="1023"/>
      <c r="AD170" s="1023"/>
      <c r="AE170" s="1023"/>
      <c r="AF170" s="1023"/>
      <c r="AG170" s="1023"/>
      <c r="AH170" s="1023"/>
    </row>
    <row r="171" spans="1:34" ht="15.75" customHeight="1" x14ac:dyDescent="0.2">
      <c r="A171" s="525">
        <v>4</v>
      </c>
      <c r="B171" s="497" t="s">
        <v>18</v>
      </c>
      <c r="C171" s="793">
        <v>6</v>
      </c>
      <c r="D171" s="794">
        <v>0</v>
      </c>
      <c r="E171" s="794">
        <v>0</v>
      </c>
      <c r="F171" s="794">
        <v>0</v>
      </c>
      <c r="G171" s="796">
        <f t="shared" si="51"/>
        <v>6</v>
      </c>
      <c r="H171" s="793">
        <v>9</v>
      </c>
      <c r="I171" s="794">
        <v>0</v>
      </c>
      <c r="J171" s="794">
        <v>0</v>
      </c>
      <c r="K171" s="794">
        <v>0</v>
      </c>
      <c r="L171" s="795">
        <f t="shared" si="52"/>
        <v>9</v>
      </c>
      <c r="M171" s="793">
        <f t="shared" si="53"/>
        <v>15</v>
      </c>
      <c r="N171" s="794">
        <f t="shared" si="54"/>
        <v>0</v>
      </c>
      <c r="O171" s="794">
        <f t="shared" si="55"/>
        <v>0</v>
      </c>
      <c r="P171" s="794">
        <f t="shared" si="56"/>
        <v>0</v>
      </c>
      <c r="Q171" s="796">
        <f t="shared" si="57"/>
        <v>15</v>
      </c>
      <c r="R171" s="1385">
        <v>13</v>
      </c>
      <c r="S171" s="594"/>
      <c r="T171" s="1023"/>
      <c r="U171" s="1022"/>
      <c r="V171" s="1023"/>
      <c r="W171" s="1023"/>
      <c r="X171" s="1023"/>
      <c r="Y171" s="1023"/>
      <c r="Z171" s="1023"/>
      <c r="AA171" s="1023"/>
      <c r="AB171" s="1023"/>
      <c r="AC171" s="1023"/>
      <c r="AD171" s="1023"/>
      <c r="AE171" s="1023"/>
      <c r="AF171" s="1023"/>
      <c r="AG171" s="1023"/>
      <c r="AH171" s="1023"/>
    </row>
    <row r="172" spans="1:34" ht="15.75" customHeight="1" x14ac:dyDescent="0.2">
      <c r="A172" s="525">
        <v>5</v>
      </c>
      <c r="B172" s="497" t="s">
        <v>19</v>
      </c>
      <c r="C172" s="793">
        <v>5</v>
      </c>
      <c r="D172" s="794">
        <v>0</v>
      </c>
      <c r="E172" s="794">
        <v>0</v>
      </c>
      <c r="F172" s="794">
        <v>0</v>
      </c>
      <c r="G172" s="796">
        <f t="shared" si="51"/>
        <v>5</v>
      </c>
      <c r="H172" s="793">
        <v>16</v>
      </c>
      <c r="I172" s="794">
        <v>0</v>
      </c>
      <c r="J172" s="794">
        <v>0</v>
      </c>
      <c r="K172" s="794">
        <v>0</v>
      </c>
      <c r="L172" s="795">
        <f t="shared" si="52"/>
        <v>16</v>
      </c>
      <c r="M172" s="793">
        <f t="shared" si="53"/>
        <v>21</v>
      </c>
      <c r="N172" s="794">
        <f t="shared" si="54"/>
        <v>0</v>
      </c>
      <c r="O172" s="794">
        <f t="shared" si="55"/>
        <v>0</v>
      </c>
      <c r="P172" s="794">
        <f t="shared" si="56"/>
        <v>0</v>
      </c>
      <c r="Q172" s="796">
        <f t="shared" si="57"/>
        <v>21</v>
      </c>
      <c r="R172" s="1385">
        <v>1</v>
      </c>
      <c r="S172" s="594"/>
      <c r="T172" s="1023"/>
      <c r="U172" s="1022"/>
      <c r="V172" s="1023"/>
      <c r="W172" s="1023"/>
      <c r="X172" s="1023"/>
      <c r="Y172" s="1023"/>
      <c r="Z172" s="1023"/>
      <c r="AA172" s="1023"/>
      <c r="AB172" s="1023"/>
      <c r="AC172" s="1023"/>
      <c r="AD172" s="1023"/>
      <c r="AE172" s="1023"/>
      <c r="AF172" s="1023"/>
      <c r="AG172" s="1023"/>
      <c r="AH172" s="1023"/>
    </row>
    <row r="173" spans="1:34" ht="15.75" customHeight="1" x14ac:dyDescent="0.2">
      <c r="A173" s="529">
        <v>6</v>
      </c>
      <c r="B173" s="499" t="s">
        <v>20</v>
      </c>
      <c r="C173" s="793">
        <v>4</v>
      </c>
      <c r="D173" s="794">
        <v>0</v>
      </c>
      <c r="E173" s="794">
        <v>0</v>
      </c>
      <c r="F173" s="794">
        <v>0</v>
      </c>
      <c r="G173" s="796">
        <f t="shared" si="51"/>
        <v>4</v>
      </c>
      <c r="H173" s="793">
        <v>5</v>
      </c>
      <c r="I173" s="794">
        <v>0</v>
      </c>
      <c r="J173" s="794">
        <v>0</v>
      </c>
      <c r="K173" s="794">
        <v>0</v>
      </c>
      <c r="L173" s="795">
        <f t="shared" si="52"/>
        <v>5</v>
      </c>
      <c r="M173" s="793">
        <f t="shared" si="53"/>
        <v>9</v>
      </c>
      <c r="N173" s="794">
        <f t="shared" si="54"/>
        <v>0</v>
      </c>
      <c r="O173" s="794">
        <f t="shared" si="55"/>
        <v>0</v>
      </c>
      <c r="P173" s="794">
        <f t="shared" si="56"/>
        <v>0</v>
      </c>
      <c r="Q173" s="796">
        <f t="shared" si="57"/>
        <v>9</v>
      </c>
      <c r="R173" s="1385">
        <v>9</v>
      </c>
      <c r="S173" s="594"/>
      <c r="T173" s="1023"/>
      <c r="U173" s="1022"/>
      <c r="V173" s="1023"/>
      <c r="W173" s="1023"/>
      <c r="X173" s="1023"/>
      <c r="Y173" s="1023"/>
      <c r="Z173" s="1023"/>
      <c r="AA173" s="1023"/>
      <c r="AB173" s="1023"/>
      <c r="AC173" s="1023"/>
      <c r="AD173" s="1023"/>
      <c r="AE173" s="1023"/>
      <c r="AF173" s="1023"/>
      <c r="AG173" s="1023"/>
      <c r="AH173" s="1023"/>
    </row>
    <row r="174" spans="1:34" ht="15.75" customHeight="1" x14ac:dyDescent="0.2">
      <c r="A174" s="529">
        <v>7</v>
      </c>
      <c r="B174" s="499" t="s">
        <v>21</v>
      </c>
      <c r="C174" s="793">
        <v>1</v>
      </c>
      <c r="D174" s="794">
        <v>0</v>
      </c>
      <c r="E174" s="794">
        <v>1</v>
      </c>
      <c r="F174" s="794">
        <v>0</v>
      </c>
      <c r="G174" s="796">
        <f t="shared" si="51"/>
        <v>2</v>
      </c>
      <c r="H174" s="793">
        <v>2</v>
      </c>
      <c r="I174" s="794">
        <v>0</v>
      </c>
      <c r="J174" s="794">
        <v>0</v>
      </c>
      <c r="K174" s="794">
        <v>0</v>
      </c>
      <c r="L174" s="795">
        <f t="shared" si="52"/>
        <v>2</v>
      </c>
      <c r="M174" s="793">
        <f t="shared" si="53"/>
        <v>3</v>
      </c>
      <c r="N174" s="794">
        <f t="shared" si="54"/>
        <v>0</v>
      </c>
      <c r="O174" s="794">
        <f t="shared" si="55"/>
        <v>1</v>
      </c>
      <c r="P174" s="794">
        <f t="shared" si="56"/>
        <v>0</v>
      </c>
      <c r="Q174" s="796">
        <f t="shared" si="57"/>
        <v>4</v>
      </c>
      <c r="R174" s="1385">
        <v>0</v>
      </c>
      <c r="S174" s="594"/>
      <c r="T174" s="594"/>
    </row>
    <row r="175" spans="1:34" ht="15.75" customHeight="1" x14ac:dyDescent="0.2">
      <c r="A175" s="525">
        <v>8</v>
      </c>
      <c r="B175" s="497" t="s">
        <v>22</v>
      </c>
      <c r="C175" s="793">
        <v>8</v>
      </c>
      <c r="D175" s="794">
        <v>0</v>
      </c>
      <c r="E175" s="794">
        <v>0</v>
      </c>
      <c r="F175" s="794">
        <v>0</v>
      </c>
      <c r="G175" s="796">
        <f t="shared" si="51"/>
        <v>8</v>
      </c>
      <c r="H175" s="793">
        <v>5</v>
      </c>
      <c r="I175" s="794">
        <v>0</v>
      </c>
      <c r="J175" s="794">
        <v>1</v>
      </c>
      <c r="K175" s="794">
        <v>0</v>
      </c>
      <c r="L175" s="795">
        <f t="shared" si="52"/>
        <v>6</v>
      </c>
      <c r="M175" s="793">
        <f t="shared" si="53"/>
        <v>13</v>
      </c>
      <c r="N175" s="794">
        <f t="shared" si="54"/>
        <v>0</v>
      </c>
      <c r="O175" s="794">
        <f t="shared" si="55"/>
        <v>1</v>
      </c>
      <c r="P175" s="794">
        <f t="shared" si="56"/>
        <v>0</v>
      </c>
      <c r="Q175" s="796">
        <f t="shared" si="57"/>
        <v>14</v>
      </c>
      <c r="R175" s="1385">
        <v>13</v>
      </c>
      <c r="S175" s="594"/>
      <c r="T175" s="1025"/>
      <c r="U175" s="1024"/>
      <c r="V175" s="1025"/>
      <c r="W175" s="1025"/>
      <c r="X175" s="1025"/>
      <c r="Y175" s="1025"/>
      <c r="Z175" s="1025"/>
      <c r="AA175" s="1025"/>
      <c r="AB175" s="1025"/>
      <c r="AC175" s="1025"/>
      <c r="AD175" s="1025"/>
      <c r="AE175" s="1025"/>
      <c r="AF175" s="1025"/>
      <c r="AG175" s="1025"/>
      <c r="AH175" s="1025"/>
    </row>
    <row r="176" spans="1:34" ht="15.75" customHeight="1" x14ac:dyDescent="0.2">
      <c r="A176" s="525">
        <v>9</v>
      </c>
      <c r="B176" s="497" t="s">
        <v>23</v>
      </c>
      <c r="C176" s="793">
        <v>0</v>
      </c>
      <c r="D176" s="794">
        <v>0</v>
      </c>
      <c r="E176" s="794">
        <v>0</v>
      </c>
      <c r="F176" s="794">
        <v>0</v>
      </c>
      <c r="G176" s="796">
        <f t="shared" si="51"/>
        <v>0</v>
      </c>
      <c r="H176" s="793">
        <v>0</v>
      </c>
      <c r="I176" s="794">
        <v>3</v>
      </c>
      <c r="J176" s="794">
        <v>0</v>
      </c>
      <c r="K176" s="794">
        <v>0</v>
      </c>
      <c r="L176" s="795">
        <f t="shared" si="52"/>
        <v>3</v>
      </c>
      <c r="M176" s="793">
        <f t="shared" si="53"/>
        <v>0</v>
      </c>
      <c r="N176" s="794">
        <f t="shared" si="54"/>
        <v>3</v>
      </c>
      <c r="O176" s="794">
        <f t="shared" si="55"/>
        <v>0</v>
      </c>
      <c r="P176" s="794">
        <f t="shared" si="56"/>
        <v>0</v>
      </c>
      <c r="Q176" s="796">
        <f t="shared" si="57"/>
        <v>3</v>
      </c>
      <c r="R176" s="1385">
        <v>0</v>
      </c>
      <c r="S176" s="594"/>
      <c r="T176" s="883"/>
    </row>
    <row r="177" spans="1:20" ht="15.75" customHeight="1" x14ac:dyDescent="0.2">
      <c r="A177" s="525">
        <v>10</v>
      </c>
      <c r="B177" s="497" t="s">
        <v>24</v>
      </c>
      <c r="C177" s="793">
        <v>1</v>
      </c>
      <c r="D177" s="794">
        <v>0</v>
      </c>
      <c r="E177" s="794">
        <v>0</v>
      </c>
      <c r="F177" s="794">
        <v>0</v>
      </c>
      <c r="G177" s="796">
        <f t="shared" si="51"/>
        <v>1</v>
      </c>
      <c r="H177" s="793">
        <v>2</v>
      </c>
      <c r="I177" s="794">
        <v>1</v>
      </c>
      <c r="J177" s="794">
        <v>0</v>
      </c>
      <c r="K177" s="794">
        <v>0</v>
      </c>
      <c r="L177" s="795">
        <f t="shared" si="52"/>
        <v>3</v>
      </c>
      <c r="M177" s="793">
        <f t="shared" si="53"/>
        <v>3</v>
      </c>
      <c r="N177" s="794">
        <f t="shared" si="54"/>
        <v>1</v>
      </c>
      <c r="O177" s="794">
        <f t="shared" si="55"/>
        <v>0</v>
      </c>
      <c r="P177" s="794">
        <f t="shared" si="56"/>
        <v>0</v>
      </c>
      <c r="Q177" s="796">
        <f t="shared" si="57"/>
        <v>4</v>
      </c>
      <c r="R177" s="1385">
        <v>0</v>
      </c>
      <c r="S177" s="594"/>
      <c r="T177" s="594"/>
    </row>
    <row r="178" spans="1:20" ht="15.75" customHeight="1" x14ac:dyDescent="0.2">
      <c r="A178" s="529">
        <v>11</v>
      </c>
      <c r="B178" s="499" t="s">
        <v>25</v>
      </c>
      <c r="C178" s="793">
        <v>4</v>
      </c>
      <c r="D178" s="794">
        <v>0</v>
      </c>
      <c r="E178" s="794">
        <v>0</v>
      </c>
      <c r="F178" s="794">
        <v>0</v>
      </c>
      <c r="G178" s="796">
        <f t="shared" si="51"/>
        <v>4</v>
      </c>
      <c r="H178" s="793">
        <v>10</v>
      </c>
      <c r="I178" s="794">
        <v>0</v>
      </c>
      <c r="J178" s="794">
        <v>0</v>
      </c>
      <c r="K178" s="794">
        <v>0</v>
      </c>
      <c r="L178" s="795">
        <f t="shared" si="52"/>
        <v>10</v>
      </c>
      <c r="M178" s="793">
        <f t="shared" si="53"/>
        <v>14</v>
      </c>
      <c r="N178" s="794">
        <f t="shared" si="54"/>
        <v>0</v>
      </c>
      <c r="O178" s="794">
        <f t="shared" si="55"/>
        <v>0</v>
      </c>
      <c r="P178" s="794">
        <f t="shared" si="56"/>
        <v>0</v>
      </c>
      <c r="Q178" s="796">
        <f t="shared" si="57"/>
        <v>14</v>
      </c>
      <c r="R178" s="1385">
        <v>0</v>
      </c>
      <c r="S178" s="594"/>
      <c r="T178" s="594"/>
    </row>
    <row r="179" spans="1:20" ht="15.75" customHeight="1" x14ac:dyDescent="0.2">
      <c r="A179" s="525">
        <v>12</v>
      </c>
      <c r="B179" s="497" t="s">
        <v>26</v>
      </c>
      <c r="C179" s="793">
        <v>3</v>
      </c>
      <c r="D179" s="794">
        <v>0</v>
      </c>
      <c r="E179" s="794">
        <v>0</v>
      </c>
      <c r="F179" s="794">
        <v>0</v>
      </c>
      <c r="G179" s="796">
        <f t="shared" si="51"/>
        <v>3</v>
      </c>
      <c r="H179" s="793">
        <v>5</v>
      </c>
      <c r="I179" s="794">
        <v>0</v>
      </c>
      <c r="J179" s="794">
        <v>0</v>
      </c>
      <c r="K179" s="794">
        <v>0</v>
      </c>
      <c r="L179" s="795">
        <f t="shared" si="52"/>
        <v>5</v>
      </c>
      <c r="M179" s="793">
        <f t="shared" si="53"/>
        <v>8</v>
      </c>
      <c r="N179" s="794">
        <f t="shared" si="54"/>
        <v>0</v>
      </c>
      <c r="O179" s="794">
        <f t="shared" si="55"/>
        <v>0</v>
      </c>
      <c r="P179" s="794">
        <f t="shared" si="56"/>
        <v>0</v>
      </c>
      <c r="Q179" s="796">
        <f t="shared" si="57"/>
        <v>8</v>
      </c>
      <c r="R179" s="1385">
        <v>1</v>
      </c>
      <c r="S179" s="594"/>
      <c r="T179" s="594"/>
    </row>
    <row r="180" spans="1:20" ht="15.75" customHeight="1" x14ac:dyDescent="0.2">
      <c r="A180" s="525">
        <v>13</v>
      </c>
      <c r="B180" s="497" t="s">
        <v>27</v>
      </c>
      <c r="C180" s="793">
        <v>11</v>
      </c>
      <c r="D180" s="794">
        <v>0</v>
      </c>
      <c r="E180" s="794">
        <v>0</v>
      </c>
      <c r="F180" s="794">
        <v>0</v>
      </c>
      <c r="G180" s="796">
        <f t="shared" si="51"/>
        <v>11</v>
      </c>
      <c r="H180" s="793">
        <v>11</v>
      </c>
      <c r="I180" s="794">
        <v>0</v>
      </c>
      <c r="J180" s="794">
        <v>0</v>
      </c>
      <c r="K180" s="794">
        <v>0</v>
      </c>
      <c r="L180" s="795">
        <f t="shared" si="52"/>
        <v>11</v>
      </c>
      <c r="M180" s="793">
        <f t="shared" si="53"/>
        <v>22</v>
      </c>
      <c r="N180" s="794">
        <f t="shared" si="54"/>
        <v>0</v>
      </c>
      <c r="O180" s="794">
        <f t="shared" si="55"/>
        <v>0</v>
      </c>
      <c r="P180" s="794">
        <f t="shared" si="56"/>
        <v>0</v>
      </c>
      <c r="Q180" s="796">
        <f t="shared" si="57"/>
        <v>22</v>
      </c>
      <c r="R180" s="1385">
        <v>0</v>
      </c>
      <c r="S180" s="594"/>
      <c r="T180" s="594"/>
    </row>
    <row r="181" spans="1:20" ht="15.75" customHeight="1" x14ac:dyDescent="0.2">
      <c r="A181" s="525">
        <v>14</v>
      </c>
      <c r="B181" s="497" t="s">
        <v>28</v>
      </c>
      <c r="C181" s="793">
        <v>1</v>
      </c>
      <c r="D181" s="794">
        <v>0</v>
      </c>
      <c r="E181" s="794">
        <v>0</v>
      </c>
      <c r="F181" s="794">
        <v>0</v>
      </c>
      <c r="G181" s="796">
        <f t="shared" si="51"/>
        <v>1</v>
      </c>
      <c r="H181" s="793">
        <v>7</v>
      </c>
      <c r="I181" s="794">
        <v>0</v>
      </c>
      <c r="J181" s="794">
        <v>0</v>
      </c>
      <c r="K181" s="794">
        <v>0</v>
      </c>
      <c r="L181" s="795">
        <f t="shared" si="52"/>
        <v>7</v>
      </c>
      <c r="M181" s="793">
        <f t="shared" si="53"/>
        <v>8</v>
      </c>
      <c r="N181" s="794">
        <f t="shared" si="54"/>
        <v>0</v>
      </c>
      <c r="O181" s="794">
        <f t="shared" si="55"/>
        <v>0</v>
      </c>
      <c r="P181" s="794">
        <f t="shared" si="56"/>
        <v>0</v>
      </c>
      <c r="Q181" s="796">
        <f t="shared" si="57"/>
        <v>8</v>
      </c>
      <c r="R181" s="1385">
        <v>3</v>
      </c>
      <c r="S181" s="594"/>
      <c r="T181" s="594"/>
    </row>
    <row r="182" spans="1:20" ht="15.75" customHeight="1" thickBot="1" x14ac:dyDescent="0.25">
      <c r="A182" s="530">
        <v>15</v>
      </c>
      <c r="B182" s="500" t="s">
        <v>29</v>
      </c>
      <c r="C182" s="797">
        <v>1</v>
      </c>
      <c r="D182" s="798">
        <v>0</v>
      </c>
      <c r="E182" s="798">
        <v>0</v>
      </c>
      <c r="F182" s="798">
        <v>0</v>
      </c>
      <c r="G182" s="800">
        <f t="shared" si="51"/>
        <v>1</v>
      </c>
      <c r="H182" s="797">
        <v>1</v>
      </c>
      <c r="I182" s="798">
        <v>0</v>
      </c>
      <c r="J182" s="798">
        <v>0</v>
      </c>
      <c r="K182" s="798">
        <v>0</v>
      </c>
      <c r="L182" s="799">
        <f t="shared" si="52"/>
        <v>1</v>
      </c>
      <c r="M182" s="797">
        <f t="shared" si="53"/>
        <v>2</v>
      </c>
      <c r="N182" s="798">
        <f t="shared" si="54"/>
        <v>0</v>
      </c>
      <c r="O182" s="798">
        <f t="shared" si="55"/>
        <v>0</v>
      </c>
      <c r="P182" s="798">
        <f t="shared" si="56"/>
        <v>0</v>
      </c>
      <c r="Q182" s="800">
        <f t="shared" si="57"/>
        <v>2</v>
      </c>
      <c r="R182" s="1386">
        <v>0</v>
      </c>
      <c r="S182" s="594"/>
      <c r="T182" s="594"/>
    </row>
    <row r="183" spans="1:20" s="539" customFormat="1" ht="15.75" customHeight="1" x14ac:dyDescent="0.25">
      <c r="A183" s="534"/>
      <c r="B183" s="673" t="s">
        <v>481</v>
      </c>
      <c r="C183" s="501">
        <f t="shared" ref="C183:R183" si="58">SUM(C168:C182)</f>
        <v>82</v>
      </c>
      <c r="D183" s="501">
        <f t="shared" si="58"/>
        <v>0</v>
      </c>
      <c r="E183" s="501">
        <f t="shared" si="58"/>
        <v>1</v>
      </c>
      <c r="F183" s="501">
        <f t="shared" si="58"/>
        <v>1</v>
      </c>
      <c r="G183" s="501">
        <f t="shared" si="58"/>
        <v>84</v>
      </c>
      <c r="H183" s="501">
        <f t="shared" si="58"/>
        <v>125</v>
      </c>
      <c r="I183" s="501">
        <f t="shared" si="58"/>
        <v>4</v>
      </c>
      <c r="J183" s="501">
        <f t="shared" si="58"/>
        <v>1</v>
      </c>
      <c r="K183" s="501">
        <f t="shared" si="58"/>
        <v>1</v>
      </c>
      <c r="L183" s="501">
        <f t="shared" si="58"/>
        <v>131</v>
      </c>
      <c r="M183" s="501">
        <f t="shared" si="58"/>
        <v>207</v>
      </c>
      <c r="N183" s="501">
        <f t="shared" si="58"/>
        <v>4</v>
      </c>
      <c r="O183" s="501">
        <f t="shared" si="58"/>
        <v>2</v>
      </c>
      <c r="P183" s="501">
        <f t="shared" si="58"/>
        <v>2</v>
      </c>
      <c r="Q183" s="501">
        <f t="shared" si="58"/>
        <v>215</v>
      </c>
      <c r="R183" s="714">
        <f t="shared" si="58"/>
        <v>94</v>
      </c>
      <c r="S183" s="678"/>
      <c r="T183" s="678"/>
    </row>
    <row r="184" spans="1:20" s="783" customFormat="1" ht="15.75" customHeight="1" x14ac:dyDescent="0.2">
      <c r="A184" s="785"/>
      <c r="B184" s="768" t="s">
        <v>230</v>
      </c>
      <c r="C184" s="786">
        <v>91</v>
      </c>
      <c r="D184" s="786">
        <v>0</v>
      </c>
      <c r="E184" s="786">
        <v>1</v>
      </c>
      <c r="F184" s="786">
        <v>1</v>
      </c>
      <c r="G184" s="786">
        <v>93</v>
      </c>
      <c r="H184" s="786">
        <v>155</v>
      </c>
      <c r="I184" s="786">
        <v>4</v>
      </c>
      <c r="J184" s="786">
        <v>2</v>
      </c>
      <c r="K184" s="786">
        <v>2</v>
      </c>
      <c r="L184" s="786">
        <v>163</v>
      </c>
      <c r="M184" s="786">
        <v>246</v>
      </c>
      <c r="N184" s="786">
        <v>4</v>
      </c>
      <c r="O184" s="786">
        <v>3</v>
      </c>
      <c r="P184" s="786">
        <v>3</v>
      </c>
      <c r="Q184" s="786">
        <v>256</v>
      </c>
      <c r="R184" s="828">
        <v>93</v>
      </c>
      <c r="S184" s="787"/>
      <c r="T184" s="787"/>
    </row>
    <row r="185" spans="1:20" s="539" customFormat="1" ht="15.75" customHeight="1" x14ac:dyDescent="0.25">
      <c r="A185" s="502"/>
      <c r="B185" s="626" t="s">
        <v>165</v>
      </c>
      <c r="C185" s="503">
        <v>76</v>
      </c>
      <c r="D185" s="503">
        <v>1</v>
      </c>
      <c r="E185" s="503">
        <v>1</v>
      </c>
      <c r="F185" s="503">
        <v>3</v>
      </c>
      <c r="G185" s="503">
        <v>81</v>
      </c>
      <c r="H185" s="503">
        <v>148</v>
      </c>
      <c r="I185" s="503">
        <v>5</v>
      </c>
      <c r="J185" s="503">
        <v>0</v>
      </c>
      <c r="K185" s="503">
        <v>0</v>
      </c>
      <c r="L185" s="503">
        <v>153</v>
      </c>
      <c r="M185" s="503">
        <v>224</v>
      </c>
      <c r="N185" s="503">
        <v>6</v>
      </c>
      <c r="O185" s="503">
        <v>1</v>
      </c>
      <c r="P185" s="503">
        <v>3</v>
      </c>
      <c r="Q185" s="503">
        <v>234</v>
      </c>
      <c r="R185" s="715">
        <v>66</v>
      </c>
      <c r="S185" s="678"/>
      <c r="T185" s="678"/>
    </row>
    <row r="186" spans="1:20" s="539" customFormat="1" ht="15.75" customHeight="1" thickBot="1" x14ac:dyDescent="0.3">
      <c r="A186" s="504"/>
      <c r="B186" s="627" t="s">
        <v>159</v>
      </c>
      <c r="C186" s="505">
        <v>80</v>
      </c>
      <c r="D186" s="505">
        <v>1</v>
      </c>
      <c r="E186" s="505">
        <v>1</v>
      </c>
      <c r="F186" s="505">
        <v>4</v>
      </c>
      <c r="G186" s="505">
        <v>86</v>
      </c>
      <c r="H186" s="505">
        <v>156</v>
      </c>
      <c r="I186" s="505">
        <v>2</v>
      </c>
      <c r="J186" s="505">
        <v>2</v>
      </c>
      <c r="K186" s="505">
        <v>4</v>
      </c>
      <c r="L186" s="505">
        <v>164</v>
      </c>
      <c r="M186" s="505">
        <v>236</v>
      </c>
      <c r="N186" s="505">
        <v>3</v>
      </c>
      <c r="O186" s="505">
        <v>3</v>
      </c>
      <c r="P186" s="505">
        <v>8</v>
      </c>
      <c r="Q186" s="505">
        <v>250</v>
      </c>
      <c r="R186" s="716">
        <v>45</v>
      </c>
      <c r="S186" s="678"/>
      <c r="T186" s="678"/>
    </row>
    <row r="187" spans="1:20" ht="15.75" customHeight="1" x14ac:dyDescent="0.2">
      <c r="A187" s="489" t="s">
        <v>122</v>
      </c>
    </row>
    <row r="190" spans="1:20" s="490" customFormat="1" ht="15.75" customHeight="1" thickBot="1" x14ac:dyDescent="0.25">
      <c r="A190" s="452" t="s">
        <v>530</v>
      </c>
    </row>
    <row r="191" spans="1:20" s="492" customFormat="1" ht="15.75" customHeight="1" thickBot="1" x14ac:dyDescent="0.3">
      <c r="A191" s="515"/>
      <c r="B191" s="516"/>
      <c r="C191" s="1640" t="s">
        <v>115</v>
      </c>
      <c r="D191" s="1640"/>
      <c r="E191" s="1640"/>
      <c r="F191" s="1640"/>
      <c r="G191" s="1640"/>
      <c r="H191" s="1640" t="s">
        <v>116</v>
      </c>
      <c r="I191" s="1640"/>
      <c r="J191" s="1640"/>
      <c r="K191" s="1640"/>
      <c r="L191" s="1640"/>
      <c r="M191" s="1640" t="s">
        <v>117</v>
      </c>
      <c r="N191" s="1640"/>
      <c r="O191" s="1640"/>
      <c r="P191" s="1640"/>
      <c r="Q191" s="1640"/>
      <c r="R191" s="1640"/>
    </row>
    <row r="192" spans="1:20" s="492" customFormat="1" ht="77.25" customHeight="1" thickBot="1" x14ac:dyDescent="0.3">
      <c r="A192" s="517" t="s">
        <v>2</v>
      </c>
      <c r="B192" s="493" t="s">
        <v>3</v>
      </c>
      <c r="C192" s="558" t="s">
        <v>118</v>
      </c>
      <c r="D192" s="555" t="s">
        <v>444</v>
      </c>
      <c r="E192" s="555" t="s">
        <v>445</v>
      </c>
      <c r="F192" s="555" t="s">
        <v>119</v>
      </c>
      <c r="G192" s="606" t="s">
        <v>120</v>
      </c>
      <c r="H192" s="591" t="s">
        <v>118</v>
      </c>
      <c r="I192" s="555" t="s">
        <v>444</v>
      </c>
      <c r="J192" s="555" t="s">
        <v>445</v>
      </c>
      <c r="K192" s="555" t="s">
        <v>119</v>
      </c>
      <c r="L192" s="606" t="s">
        <v>14</v>
      </c>
      <c r="M192" s="591" t="s">
        <v>118</v>
      </c>
      <c r="N192" s="555" t="s">
        <v>444</v>
      </c>
      <c r="O192" s="555" t="s">
        <v>445</v>
      </c>
      <c r="P192" s="555" t="s">
        <v>119</v>
      </c>
      <c r="Q192" s="606" t="s">
        <v>14</v>
      </c>
      <c r="R192" s="841" t="s">
        <v>121</v>
      </c>
    </row>
    <row r="193" spans="1:34" ht="15.75" customHeight="1" x14ac:dyDescent="0.2">
      <c r="A193" s="521">
        <v>1</v>
      </c>
      <c r="B193" s="495" t="s">
        <v>15</v>
      </c>
      <c r="C193" s="789">
        <v>12</v>
      </c>
      <c r="D193" s="790">
        <v>0</v>
      </c>
      <c r="E193" s="790">
        <v>0</v>
      </c>
      <c r="F193" s="790">
        <v>0</v>
      </c>
      <c r="G193" s="792">
        <f t="shared" ref="G193:G207" si="59">SUM(C193:F193)</f>
        <v>12</v>
      </c>
      <c r="H193" s="789">
        <v>20</v>
      </c>
      <c r="I193" s="790">
        <v>0</v>
      </c>
      <c r="J193" s="790">
        <v>0</v>
      </c>
      <c r="K193" s="790">
        <v>0</v>
      </c>
      <c r="L193" s="791">
        <f t="shared" ref="L193:L207" si="60">SUM(H193:K193)</f>
        <v>20</v>
      </c>
      <c r="M193" s="789">
        <f t="shared" ref="M193:M207" si="61">C193+H193</f>
        <v>32</v>
      </c>
      <c r="N193" s="790">
        <f t="shared" ref="N193:N207" si="62">D193+I193</f>
        <v>0</v>
      </c>
      <c r="O193" s="790">
        <f t="shared" ref="O193:O207" si="63">E193+J193</f>
        <v>0</v>
      </c>
      <c r="P193" s="790">
        <f t="shared" ref="P193:P207" si="64">F193+K193</f>
        <v>0</v>
      </c>
      <c r="Q193" s="792">
        <f t="shared" ref="Q193:Q207" si="65">SUM(M193:P193)</f>
        <v>32</v>
      </c>
      <c r="R193" s="1384">
        <v>32</v>
      </c>
      <c r="S193" s="594"/>
      <c r="T193" s="594"/>
    </row>
    <row r="194" spans="1:34" ht="15.75" customHeight="1" x14ac:dyDescent="0.2">
      <c r="A194" s="525">
        <v>2</v>
      </c>
      <c r="B194" s="497" t="s">
        <v>16</v>
      </c>
      <c r="C194" s="793">
        <v>10</v>
      </c>
      <c r="D194" s="794">
        <v>0</v>
      </c>
      <c r="E194" s="794">
        <v>0</v>
      </c>
      <c r="F194" s="794">
        <v>0</v>
      </c>
      <c r="G194" s="796">
        <f t="shared" si="59"/>
        <v>10</v>
      </c>
      <c r="H194" s="793">
        <v>15</v>
      </c>
      <c r="I194" s="794">
        <v>0</v>
      </c>
      <c r="J194" s="794">
        <v>0</v>
      </c>
      <c r="K194" s="794">
        <v>0</v>
      </c>
      <c r="L194" s="795">
        <f t="shared" si="60"/>
        <v>15</v>
      </c>
      <c r="M194" s="793">
        <f t="shared" si="61"/>
        <v>25</v>
      </c>
      <c r="N194" s="794">
        <f t="shared" si="62"/>
        <v>0</v>
      </c>
      <c r="O194" s="794">
        <f t="shared" si="63"/>
        <v>0</v>
      </c>
      <c r="P194" s="794">
        <f t="shared" si="64"/>
        <v>0</v>
      </c>
      <c r="Q194" s="796">
        <f t="shared" si="65"/>
        <v>25</v>
      </c>
      <c r="R194" s="1385">
        <v>19</v>
      </c>
      <c r="S194" s="594"/>
      <c r="T194" s="594"/>
    </row>
    <row r="195" spans="1:34" ht="15.75" customHeight="1" x14ac:dyDescent="0.2">
      <c r="A195" s="525">
        <v>3</v>
      </c>
      <c r="B195" s="497" t="s">
        <v>17</v>
      </c>
      <c r="C195" s="793">
        <v>7</v>
      </c>
      <c r="D195" s="794">
        <v>0</v>
      </c>
      <c r="E195" s="794">
        <v>0</v>
      </c>
      <c r="F195" s="794">
        <v>0</v>
      </c>
      <c r="G195" s="796">
        <f t="shared" si="59"/>
        <v>7</v>
      </c>
      <c r="H195" s="793">
        <v>25</v>
      </c>
      <c r="I195" s="794">
        <v>0</v>
      </c>
      <c r="J195" s="794">
        <v>0</v>
      </c>
      <c r="K195" s="794">
        <v>0</v>
      </c>
      <c r="L195" s="795">
        <f t="shared" si="60"/>
        <v>25</v>
      </c>
      <c r="M195" s="793">
        <f t="shared" si="61"/>
        <v>32</v>
      </c>
      <c r="N195" s="794">
        <f t="shared" si="62"/>
        <v>0</v>
      </c>
      <c r="O195" s="794">
        <f t="shared" si="63"/>
        <v>0</v>
      </c>
      <c r="P195" s="794">
        <f t="shared" si="64"/>
        <v>0</v>
      </c>
      <c r="Q195" s="796">
        <f t="shared" si="65"/>
        <v>32</v>
      </c>
      <c r="R195" s="1385">
        <v>13</v>
      </c>
      <c r="S195" s="594"/>
      <c r="T195" s="1027"/>
      <c r="U195" s="1026"/>
      <c r="V195" s="1027"/>
      <c r="W195" s="1027"/>
      <c r="X195" s="1027"/>
      <c r="Y195" s="1027"/>
      <c r="Z195" s="1027"/>
      <c r="AA195" s="1027"/>
      <c r="AB195" s="1027"/>
      <c r="AC195" s="1027"/>
      <c r="AD195" s="1027"/>
      <c r="AE195" s="1027"/>
      <c r="AF195" s="1027"/>
      <c r="AG195" s="1027"/>
      <c r="AH195" s="1027"/>
    </row>
    <row r="196" spans="1:34" ht="15.75" customHeight="1" x14ac:dyDescent="0.2">
      <c r="A196" s="525">
        <v>4</v>
      </c>
      <c r="B196" s="497" t="s">
        <v>18</v>
      </c>
      <c r="C196" s="793">
        <v>6</v>
      </c>
      <c r="D196" s="794">
        <v>0</v>
      </c>
      <c r="E196" s="794">
        <v>0</v>
      </c>
      <c r="F196" s="794">
        <v>1</v>
      </c>
      <c r="G196" s="796">
        <f t="shared" si="59"/>
        <v>7</v>
      </c>
      <c r="H196" s="793">
        <v>14</v>
      </c>
      <c r="I196" s="794">
        <v>1</v>
      </c>
      <c r="J196" s="794">
        <v>0</v>
      </c>
      <c r="K196" s="794">
        <v>0</v>
      </c>
      <c r="L196" s="795">
        <f t="shared" si="60"/>
        <v>15</v>
      </c>
      <c r="M196" s="793">
        <f t="shared" si="61"/>
        <v>20</v>
      </c>
      <c r="N196" s="794">
        <f t="shared" si="62"/>
        <v>1</v>
      </c>
      <c r="O196" s="794">
        <f t="shared" si="63"/>
        <v>0</v>
      </c>
      <c r="P196" s="794">
        <f t="shared" si="64"/>
        <v>1</v>
      </c>
      <c r="Q196" s="796">
        <f t="shared" si="65"/>
        <v>22</v>
      </c>
      <c r="R196" s="1385">
        <v>17</v>
      </c>
      <c r="S196" s="594"/>
      <c r="T196" s="1027"/>
      <c r="U196" s="1026"/>
      <c r="V196" s="1027"/>
      <c r="W196" s="1027"/>
      <c r="X196" s="1027"/>
      <c r="Y196" s="1027"/>
      <c r="Z196" s="1027"/>
      <c r="AA196" s="1027"/>
      <c r="AB196" s="1027"/>
      <c r="AC196" s="1027"/>
      <c r="AD196" s="1027"/>
      <c r="AE196" s="1027"/>
      <c r="AF196" s="1027"/>
      <c r="AG196" s="1027"/>
      <c r="AH196" s="1027"/>
    </row>
    <row r="197" spans="1:34" ht="15.75" customHeight="1" x14ac:dyDescent="0.2">
      <c r="A197" s="525">
        <v>5</v>
      </c>
      <c r="B197" s="497" t="s">
        <v>19</v>
      </c>
      <c r="C197" s="793">
        <v>1</v>
      </c>
      <c r="D197" s="794">
        <v>0</v>
      </c>
      <c r="E197" s="794">
        <v>0</v>
      </c>
      <c r="F197" s="794">
        <v>0</v>
      </c>
      <c r="G197" s="796">
        <f t="shared" si="59"/>
        <v>1</v>
      </c>
      <c r="H197" s="793">
        <v>20</v>
      </c>
      <c r="I197" s="794">
        <v>0</v>
      </c>
      <c r="J197" s="794">
        <v>0</v>
      </c>
      <c r="K197" s="794">
        <v>0</v>
      </c>
      <c r="L197" s="795">
        <f t="shared" si="60"/>
        <v>20</v>
      </c>
      <c r="M197" s="793">
        <f t="shared" si="61"/>
        <v>21</v>
      </c>
      <c r="N197" s="794">
        <f t="shared" si="62"/>
        <v>0</v>
      </c>
      <c r="O197" s="794">
        <f t="shared" si="63"/>
        <v>0</v>
      </c>
      <c r="P197" s="794">
        <f t="shared" si="64"/>
        <v>0</v>
      </c>
      <c r="Q197" s="796">
        <f t="shared" si="65"/>
        <v>21</v>
      </c>
      <c r="R197" s="1385">
        <v>0</v>
      </c>
      <c r="S197" s="594"/>
      <c r="T197" s="1027"/>
      <c r="U197" s="1026"/>
      <c r="V197" s="1027"/>
      <c r="W197" s="1027"/>
      <c r="X197" s="1027"/>
      <c r="Y197" s="1027"/>
      <c r="Z197" s="1027"/>
      <c r="AA197" s="1027"/>
      <c r="AB197" s="1027"/>
      <c r="AC197" s="1027"/>
      <c r="AD197" s="1027"/>
      <c r="AE197" s="1027"/>
      <c r="AF197" s="1027"/>
      <c r="AG197" s="1027"/>
      <c r="AH197" s="1027"/>
    </row>
    <row r="198" spans="1:34" ht="15.75" customHeight="1" x14ac:dyDescent="0.2">
      <c r="A198" s="529">
        <v>6</v>
      </c>
      <c r="B198" s="499" t="s">
        <v>20</v>
      </c>
      <c r="C198" s="793">
        <v>3</v>
      </c>
      <c r="D198" s="794">
        <v>0</v>
      </c>
      <c r="E198" s="794">
        <v>0</v>
      </c>
      <c r="F198" s="794">
        <v>0</v>
      </c>
      <c r="G198" s="796">
        <f t="shared" si="59"/>
        <v>3</v>
      </c>
      <c r="H198" s="793">
        <v>5</v>
      </c>
      <c r="I198" s="794">
        <v>0</v>
      </c>
      <c r="J198" s="794">
        <v>0</v>
      </c>
      <c r="K198" s="794">
        <v>0</v>
      </c>
      <c r="L198" s="795">
        <f t="shared" si="60"/>
        <v>5</v>
      </c>
      <c r="M198" s="793">
        <f t="shared" si="61"/>
        <v>8</v>
      </c>
      <c r="N198" s="794">
        <f t="shared" si="62"/>
        <v>0</v>
      </c>
      <c r="O198" s="794">
        <f t="shared" si="63"/>
        <v>0</v>
      </c>
      <c r="P198" s="794">
        <f t="shared" si="64"/>
        <v>0</v>
      </c>
      <c r="Q198" s="796">
        <f t="shared" si="65"/>
        <v>8</v>
      </c>
      <c r="R198" s="1385">
        <v>8</v>
      </c>
      <c r="S198" s="594"/>
      <c r="T198" s="1027"/>
      <c r="U198" s="1026"/>
      <c r="V198" s="1027"/>
      <c r="W198" s="1027"/>
      <c r="X198" s="1027"/>
      <c r="Y198" s="1027"/>
      <c r="Z198" s="1027"/>
      <c r="AA198" s="1027"/>
      <c r="AB198" s="1027"/>
      <c r="AC198" s="1027"/>
      <c r="AD198" s="1027"/>
      <c r="AE198" s="1027"/>
      <c r="AF198" s="1027"/>
      <c r="AG198" s="1027"/>
      <c r="AH198" s="1027"/>
    </row>
    <row r="199" spans="1:34" ht="15.75" customHeight="1" x14ac:dyDescent="0.2">
      <c r="A199" s="529">
        <v>7</v>
      </c>
      <c r="B199" s="499" t="s">
        <v>21</v>
      </c>
      <c r="C199" s="793">
        <v>2</v>
      </c>
      <c r="D199" s="794">
        <v>0</v>
      </c>
      <c r="E199" s="794">
        <v>0</v>
      </c>
      <c r="F199" s="794">
        <v>0</v>
      </c>
      <c r="G199" s="796">
        <f t="shared" si="59"/>
        <v>2</v>
      </c>
      <c r="H199" s="793">
        <v>7</v>
      </c>
      <c r="I199" s="794">
        <v>0</v>
      </c>
      <c r="J199" s="794">
        <v>0</v>
      </c>
      <c r="K199" s="794">
        <v>0</v>
      </c>
      <c r="L199" s="795">
        <f t="shared" si="60"/>
        <v>7</v>
      </c>
      <c r="M199" s="793">
        <f t="shared" si="61"/>
        <v>9</v>
      </c>
      <c r="N199" s="794">
        <f t="shared" si="62"/>
        <v>0</v>
      </c>
      <c r="O199" s="794">
        <f t="shared" si="63"/>
        <v>0</v>
      </c>
      <c r="P199" s="794">
        <f t="shared" si="64"/>
        <v>0</v>
      </c>
      <c r="Q199" s="796">
        <f t="shared" si="65"/>
        <v>9</v>
      </c>
      <c r="R199" s="1385">
        <v>0</v>
      </c>
      <c r="S199" s="594"/>
      <c r="T199" s="594"/>
    </row>
    <row r="200" spans="1:34" ht="15.75" customHeight="1" x14ac:dyDescent="0.2">
      <c r="A200" s="525">
        <v>8</v>
      </c>
      <c r="B200" s="497" t="s">
        <v>22</v>
      </c>
      <c r="C200" s="793">
        <v>6</v>
      </c>
      <c r="D200" s="794">
        <v>0</v>
      </c>
      <c r="E200" s="794">
        <v>0</v>
      </c>
      <c r="F200" s="794">
        <v>0</v>
      </c>
      <c r="G200" s="796">
        <f t="shared" si="59"/>
        <v>6</v>
      </c>
      <c r="H200" s="793">
        <v>10</v>
      </c>
      <c r="I200" s="794">
        <v>0</v>
      </c>
      <c r="J200" s="794">
        <v>0</v>
      </c>
      <c r="K200" s="794">
        <v>0</v>
      </c>
      <c r="L200" s="795">
        <f t="shared" si="60"/>
        <v>10</v>
      </c>
      <c r="M200" s="793">
        <f t="shared" si="61"/>
        <v>16</v>
      </c>
      <c r="N200" s="794">
        <f t="shared" si="62"/>
        <v>0</v>
      </c>
      <c r="O200" s="794">
        <f t="shared" si="63"/>
        <v>0</v>
      </c>
      <c r="P200" s="794">
        <f t="shared" si="64"/>
        <v>0</v>
      </c>
      <c r="Q200" s="796">
        <f t="shared" si="65"/>
        <v>16</v>
      </c>
      <c r="R200" s="1385">
        <v>16</v>
      </c>
      <c r="S200" s="594"/>
      <c r="T200" s="1029"/>
      <c r="U200" s="1028"/>
      <c r="V200" s="1029"/>
      <c r="W200" s="1029"/>
      <c r="X200" s="1029"/>
      <c r="Y200" s="1029"/>
      <c r="Z200" s="1029"/>
      <c r="AA200" s="1029"/>
      <c r="AB200" s="1029"/>
      <c r="AC200" s="1029"/>
      <c r="AD200" s="1029"/>
      <c r="AE200" s="1029"/>
      <c r="AF200" s="1029"/>
      <c r="AG200" s="1029"/>
      <c r="AH200" s="1029"/>
    </row>
    <row r="201" spans="1:34" ht="15.75" customHeight="1" x14ac:dyDescent="0.2">
      <c r="A201" s="525">
        <v>9</v>
      </c>
      <c r="B201" s="497" t="s">
        <v>23</v>
      </c>
      <c r="C201" s="793">
        <v>0</v>
      </c>
      <c r="D201" s="794">
        <v>0</v>
      </c>
      <c r="E201" s="794">
        <v>0</v>
      </c>
      <c r="F201" s="794">
        <v>0</v>
      </c>
      <c r="G201" s="796">
        <f t="shared" si="59"/>
        <v>0</v>
      </c>
      <c r="H201" s="793">
        <v>1</v>
      </c>
      <c r="I201" s="794">
        <v>0</v>
      </c>
      <c r="J201" s="794">
        <v>0</v>
      </c>
      <c r="K201" s="794">
        <v>0</v>
      </c>
      <c r="L201" s="795">
        <f t="shared" si="60"/>
        <v>1</v>
      </c>
      <c r="M201" s="793">
        <f t="shared" si="61"/>
        <v>1</v>
      </c>
      <c r="N201" s="794">
        <f t="shared" si="62"/>
        <v>0</v>
      </c>
      <c r="O201" s="794">
        <f t="shared" si="63"/>
        <v>0</v>
      </c>
      <c r="P201" s="794">
        <f t="shared" si="64"/>
        <v>0</v>
      </c>
      <c r="Q201" s="796">
        <f t="shared" si="65"/>
        <v>1</v>
      </c>
      <c r="R201" s="1385">
        <v>1</v>
      </c>
      <c r="S201" s="594"/>
      <c r="T201" s="594"/>
    </row>
    <row r="202" spans="1:34" ht="15.75" customHeight="1" x14ac:dyDescent="0.2">
      <c r="A202" s="525">
        <v>10</v>
      </c>
      <c r="B202" s="497" t="s">
        <v>24</v>
      </c>
      <c r="C202" s="793">
        <v>1</v>
      </c>
      <c r="D202" s="794">
        <v>0</v>
      </c>
      <c r="E202" s="794">
        <v>0</v>
      </c>
      <c r="F202" s="794">
        <v>0</v>
      </c>
      <c r="G202" s="796">
        <f t="shared" si="59"/>
        <v>1</v>
      </c>
      <c r="H202" s="793">
        <v>14</v>
      </c>
      <c r="I202" s="794">
        <v>1</v>
      </c>
      <c r="J202" s="794">
        <v>0</v>
      </c>
      <c r="K202" s="794">
        <v>0</v>
      </c>
      <c r="L202" s="795">
        <f t="shared" si="60"/>
        <v>15</v>
      </c>
      <c r="M202" s="793">
        <f t="shared" si="61"/>
        <v>15</v>
      </c>
      <c r="N202" s="794">
        <f t="shared" si="62"/>
        <v>1</v>
      </c>
      <c r="O202" s="794">
        <f t="shared" si="63"/>
        <v>0</v>
      </c>
      <c r="P202" s="794">
        <f t="shared" si="64"/>
        <v>0</v>
      </c>
      <c r="Q202" s="796">
        <f t="shared" si="65"/>
        <v>16</v>
      </c>
      <c r="R202" s="1385">
        <v>0</v>
      </c>
      <c r="S202" s="594"/>
      <c r="T202" s="594"/>
    </row>
    <row r="203" spans="1:34" ht="15.75" customHeight="1" x14ac:dyDescent="0.2">
      <c r="A203" s="529">
        <v>11</v>
      </c>
      <c r="B203" s="499" t="s">
        <v>25</v>
      </c>
      <c r="C203" s="793">
        <v>0</v>
      </c>
      <c r="D203" s="794">
        <v>0</v>
      </c>
      <c r="E203" s="794">
        <v>0</v>
      </c>
      <c r="F203" s="794">
        <v>0</v>
      </c>
      <c r="G203" s="796">
        <f t="shared" si="59"/>
        <v>0</v>
      </c>
      <c r="H203" s="793">
        <v>6</v>
      </c>
      <c r="I203" s="794">
        <v>0</v>
      </c>
      <c r="J203" s="794">
        <v>0</v>
      </c>
      <c r="K203" s="794">
        <v>0</v>
      </c>
      <c r="L203" s="795">
        <f t="shared" si="60"/>
        <v>6</v>
      </c>
      <c r="M203" s="793">
        <f t="shared" si="61"/>
        <v>6</v>
      </c>
      <c r="N203" s="794">
        <f t="shared" si="62"/>
        <v>0</v>
      </c>
      <c r="O203" s="794">
        <f t="shared" si="63"/>
        <v>0</v>
      </c>
      <c r="P203" s="794">
        <f t="shared" si="64"/>
        <v>0</v>
      </c>
      <c r="Q203" s="796">
        <f t="shared" si="65"/>
        <v>6</v>
      </c>
      <c r="R203" s="1385">
        <v>0</v>
      </c>
      <c r="S203" s="594"/>
      <c r="T203" s="594"/>
    </row>
    <row r="204" spans="1:34" ht="15.75" customHeight="1" x14ac:dyDescent="0.2">
      <c r="A204" s="525">
        <v>12</v>
      </c>
      <c r="B204" s="497" t="s">
        <v>26</v>
      </c>
      <c r="C204" s="793">
        <v>3</v>
      </c>
      <c r="D204" s="794">
        <v>0</v>
      </c>
      <c r="E204" s="794">
        <v>0</v>
      </c>
      <c r="F204" s="794">
        <v>0</v>
      </c>
      <c r="G204" s="796">
        <f t="shared" si="59"/>
        <v>3</v>
      </c>
      <c r="H204" s="793">
        <v>7</v>
      </c>
      <c r="I204" s="794">
        <v>0</v>
      </c>
      <c r="J204" s="794">
        <v>0</v>
      </c>
      <c r="K204" s="794">
        <v>1</v>
      </c>
      <c r="L204" s="795">
        <f t="shared" si="60"/>
        <v>8</v>
      </c>
      <c r="M204" s="793">
        <f t="shared" si="61"/>
        <v>10</v>
      </c>
      <c r="N204" s="794">
        <f t="shared" si="62"/>
        <v>0</v>
      </c>
      <c r="O204" s="794">
        <f t="shared" si="63"/>
        <v>0</v>
      </c>
      <c r="P204" s="794">
        <f t="shared" si="64"/>
        <v>1</v>
      </c>
      <c r="Q204" s="796">
        <f t="shared" si="65"/>
        <v>11</v>
      </c>
      <c r="R204" s="1385">
        <v>3</v>
      </c>
      <c r="S204" s="594"/>
      <c r="T204" s="594"/>
    </row>
    <row r="205" spans="1:34" ht="15.75" customHeight="1" x14ac:dyDescent="0.2">
      <c r="A205" s="525">
        <v>13</v>
      </c>
      <c r="B205" s="497" t="s">
        <v>27</v>
      </c>
      <c r="C205" s="793">
        <v>4</v>
      </c>
      <c r="D205" s="794">
        <v>0</v>
      </c>
      <c r="E205" s="794">
        <v>0</v>
      </c>
      <c r="F205" s="794">
        <v>0</v>
      </c>
      <c r="G205" s="796">
        <f t="shared" si="59"/>
        <v>4</v>
      </c>
      <c r="H205" s="793">
        <v>23</v>
      </c>
      <c r="I205" s="794">
        <v>0</v>
      </c>
      <c r="J205" s="794">
        <v>0</v>
      </c>
      <c r="K205" s="794">
        <v>0</v>
      </c>
      <c r="L205" s="795">
        <f t="shared" si="60"/>
        <v>23</v>
      </c>
      <c r="M205" s="793">
        <f t="shared" si="61"/>
        <v>27</v>
      </c>
      <c r="N205" s="794">
        <f t="shared" si="62"/>
        <v>0</v>
      </c>
      <c r="O205" s="794">
        <f t="shared" si="63"/>
        <v>0</v>
      </c>
      <c r="P205" s="794">
        <f t="shared" si="64"/>
        <v>0</v>
      </c>
      <c r="Q205" s="796">
        <f t="shared" si="65"/>
        <v>27</v>
      </c>
      <c r="R205" s="1385">
        <v>0</v>
      </c>
      <c r="S205" s="594"/>
      <c r="T205" s="594"/>
    </row>
    <row r="206" spans="1:34" ht="15.75" customHeight="1" x14ac:dyDescent="0.2">
      <c r="A206" s="525">
        <v>14</v>
      </c>
      <c r="B206" s="497" t="s">
        <v>28</v>
      </c>
      <c r="C206" s="793">
        <v>0</v>
      </c>
      <c r="D206" s="794">
        <v>0</v>
      </c>
      <c r="E206" s="794">
        <v>0</v>
      </c>
      <c r="F206" s="794">
        <v>0</v>
      </c>
      <c r="G206" s="796">
        <f t="shared" si="59"/>
        <v>0</v>
      </c>
      <c r="H206" s="793">
        <v>1</v>
      </c>
      <c r="I206" s="794">
        <v>0</v>
      </c>
      <c r="J206" s="794">
        <v>0</v>
      </c>
      <c r="K206" s="794">
        <v>0</v>
      </c>
      <c r="L206" s="795">
        <f t="shared" si="60"/>
        <v>1</v>
      </c>
      <c r="M206" s="793">
        <f t="shared" si="61"/>
        <v>1</v>
      </c>
      <c r="N206" s="794">
        <f t="shared" si="62"/>
        <v>0</v>
      </c>
      <c r="O206" s="794">
        <f t="shared" si="63"/>
        <v>0</v>
      </c>
      <c r="P206" s="794">
        <f t="shared" si="64"/>
        <v>0</v>
      </c>
      <c r="Q206" s="796">
        <f t="shared" si="65"/>
        <v>1</v>
      </c>
      <c r="R206" s="1385">
        <v>0</v>
      </c>
      <c r="S206" s="594"/>
      <c r="T206" s="594"/>
    </row>
    <row r="207" spans="1:34" ht="15.75" customHeight="1" thickBot="1" x14ac:dyDescent="0.25">
      <c r="A207" s="530">
        <v>15</v>
      </c>
      <c r="B207" s="500" t="s">
        <v>29</v>
      </c>
      <c r="C207" s="797">
        <v>0</v>
      </c>
      <c r="D207" s="798">
        <v>0</v>
      </c>
      <c r="E207" s="798">
        <v>0</v>
      </c>
      <c r="F207" s="798">
        <v>0</v>
      </c>
      <c r="G207" s="800">
        <f t="shared" si="59"/>
        <v>0</v>
      </c>
      <c r="H207" s="797">
        <v>2</v>
      </c>
      <c r="I207" s="798">
        <v>0</v>
      </c>
      <c r="J207" s="798">
        <v>0</v>
      </c>
      <c r="K207" s="798">
        <v>0</v>
      </c>
      <c r="L207" s="799">
        <f t="shared" si="60"/>
        <v>2</v>
      </c>
      <c r="M207" s="797">
        <f t="shared" si="61"/>
        <v>2</v>
      </c>
      <c r="N207" s="798">
        <f t="shared" si="62"/>
        <v>0</v>
      </c>
      <c r="O207" s="798">
        <f t="shared" si="63"/>
        <v>0</v>
      </c>
      <c r="P207" s="798">
        <f t="shared" si="64"/>
        <v>0</v>
      </c>
      <c r="Q207" s="800">
        <f t="shared" si="65"/>
        <v>2</v>
      </c>
      <c r="R207" s="1386">
        <v>0</v>
      </c>
      <c r="S207" s="594"/>
      <c r="T207" s="594"/>
    </row>
    <row r="208" spans="1:34" s="539" customFormat="1" ht="15.75" customHeight="1" x14ac:dyDescent="0.25">
      <c r="A208" s="672"/>
      <c r="B208" s="673" t="s">
        <v>481</v>
      </c>
      <c r="C208" s="674">
        <f t="shared" ref="C208:R208" si="66">SUM(C193:C207)</f>
        <v>55</v>
      </c>
      <c r="D208" s="675">
        <f t="shared" si="66"/>
        <v>0</v>
      </c>
      <c r="E208" s="675">
        <f t="shared" si="66"/>
        <v>0</v>
      </c>
      <c r="F208" s="675">
        <f t="shared" si="66"/>
        <v>1</v>
      </c>
      <c r="G208" s="676">
        <f t="shared" si="66"/>
        <v>56</v>
      </c>
      <c r="H208" s="674">
        <f t="shared" si="66"/>
        <v>170</v>
      </c>
      <c r="I208" s="675">
        <f t="shared" si="66"/>
        <v>2</v>
      </c>
      <c r="J208" s="675">
        <f t="shared" si="66"/>
        <v>0</v>
      </c>
      <c r="K208" s="675">
        <f t="shared" si="66"/>
        <v>1</v>
      </c>
      <c r="L208" s="676">
        <f t="shared" si="66"/>
        <v>173</v>
      </c>
      <c r="M208" s="674">
        <f t="shared" si="66"/>
        <v>225</v>
      </c>
      <c r="N208" s="675">
        <f t="shared" si="66"/>
        <v>2</v>
      </c>
      <c r="O208" s="675">
        <f t="shared" si="66"/>
        <v>0</v>
      </c>
      <c r="P208" s="675">
        <f t="shared" si="66"/>
        <v>2</v>
      </c>
      <c r="Q208" s="676">
        <f t="shared" si="66"/>
        <v>229</v>
      </c>
      <c r="R208" s="677">
        <f t="shared" si="66"/>
        <v>109</v>
      </c>
      <c r="S208" s="678"/>
      <c r="T208" s="678"/>
    </row>
    <row r="209" spans="1:34" s="783" customFormat="1" ht="15.75" customHeight="1" x14ac:dyDescent="0.2">
      <c r="A209" s="801"/>
      <c r="B209" s="788" t="s">
        <v>230</v>
      </c>
      <c r="C209" s="802">
        <v>57</v>
      </c>
      <c r="D209" s="803">
        <v>2</v>
      </c>
      <c r="E209" s="803">
        <v>0</v>
      </c>
      <c r="F209" s="803">
        <v>1</v>
      </c>
      <c r="G209" s="784">
        <v>60</v>
      </c>
      <c r="H209" s="802">
        <v>192</v>
      </c>
      <c r="I209" s="803">
        <v>4</v>
      </c>
      <c r="J209" s="803">
        <v>1</v>
      </c>
      <c r="K209" s="803">
        <v>2</v>
      </c>
      <c r="L209" s="784">
        <v>199</v>
      </c>
      <c r="M209" s="802">
        <v>249</v>
      </c>
      <c r="N209" s="803">
        <v>6</v>
      </c>
      <c r="O209" s="803">
        <v>1</v>
      </c>
      <c r="P209" s="803">
        <v>3</v>
      </c>
      <c r="Q209" s="784">
        <v>259</v>
      </c>
      <c r="R209" s="804">
        <v>98</v>
      </c>
      <c r="S209" s="787"/>
      <c r="T209" s="787"/>
    </row>
    <row r="210" spans="1:34" s="539" customFormat="1" ht="15.75" customHeight="1" x14ac:dyDescent="0.25">
      <c r="A210" s="679"/>
      <c r="B210" s="620" t="s">
        <v>165</v>
      </c>
      <c r="C210" s="680">
        <v>55</v>
      </c>
      <c r="D210" s="681">
        <v>4</v>
      </c>
      <c r="E210" s="681">
        <v>0</v>
      </c>
      <c r="F210" s="681">
        <v>0</v>
      </c>
      <c r="G210" s="507">
        <v>59</v>
      </c>
      <c r="H210" s="680">
        <v>186</v>
      </c>
      <c r="I210" s="681">
        <v>7</v>
      </c>
      <c r="J210" s="681">
        <v>0</v>
      </c>
      <c r="K210" s="681">
        <v>4</v>
      </c>
      <c r="L210" s="507">
        <v>197</v>
      </c>
      <c r="M210" s="680">
        <v>241</v>
      </c>
      <c r="N210" s="681">
        <v>11</v>
      </c>
      <c r="O210" s="681">
        <v>0</v>
      </c>
      <c r="P210" s="681">
        <v>4</v>
      </c>
      <c r="Q210" s="507">
        <v>256</v>
      </c>
      <c r="R210" s="682">
        <v>76</v>
      </c>
      <c r="S210" s="678"/>
      <c r="T210" s="678"/>
    </row>
    <row r="211" spans="1:34" s="539" customFormat="1" ht="15.75" customHeight="1" thickBot="1" x14ac:dyDescent="0.3">
      <c r="A211" s="683"/>
      <c r="B211" s="684" t="s">
        <v>159</v>
      </c>
      <c r="C211" s="685">
        <v>71</v>
      </c>
      <c r="D211" s="686">
        <v>2</v>
      </c>
      <c r="E211" s="686">
        <v>0</v>
      </c>
      <c r="F211" s="686">
        <v>2</v>
      </c>
      <c r="G211" s="687">
        <v>75</v>
      </c>
      <c r="H211" s="685">
        <v>212</v>
      </c>
      <c r="I211" s="686">
        <v>4</v>
      </c>
      <c r="J211" s="686">
        <v>0</v>
      </c>
      <c r="K211" s="686">
        <v>6</v>
      </c>
      <c r="L211" s="687">
        <v>222</v>
      </c>
      <c r="M211" s="685">
        <v>283</v>
      </c>
      <c r="N211" s="686">
        <v>6</v>
      </c>
      <c r="O211" s="686">
        <v>0</v>
      </c>
      <c r="P211" s="686">
        <v>8</v>
      </c>
      <c r="Q211" s="687">
        <v>297</v>
      </c>
      <c r="R211" s="688">
        <v>60</v>
      </c>
      <c r="S211" s="678"/>
      <c r="T211" s="678"/>
    </row>
    <row r="212" spans="1:34" ht="15.75" customHeight="1" x14ac:dyDescent="0.2">
      <c r="A212" s="489" t="s">
        <v>122</v>
      </c>
    </row>
    <row r="215" spans="1:34" s="490" customFormat="1" ht="15.75" customHeight="1" thickBot="1" x14ac:dyDescent="0.25">
      <c r="A215" s="452" t="s">
        <v>531</v>
      </c>
    </row>
    <row r="216" spans="1:34" s="492" customFormat="1" ht="15.75" customHeight="1" thickBot="1" x14ac:dyDescent="0.3">
      <c r="A216" s="515"/>
      <c r="B216" s="516"/>
      <c r="C216" s="1640" t="s">
        <v>115</v>
      </c>
      <c r="D216" s="1640"/>
      <c r="E216" s="1640"/>
      <c r="F216" s="1640"/>
      <c r="G216" s="1640"/>
      <c r="H216" s="1640" t="s">
        <v>116</v>
      </c>
      <c r="I216" s="1640"/>
      <c r="J216" s="1640"/>
      <c r="K216" s="1640"/>
      <c r="L216" s="1640"/>
      <c r="M216" s="1640" t="s">
        <v>117</v>
      </c>
      <c r="N216" s="1640"/>
      <c r="O216" s="1640"/>
      <c r="P216" s="1640"/>
      <c r="Q216" s="1640"/>
      <c r="R216" s="1640"/>
    </row>
    <row r="217" spans="1:34" s="492" customFormat="1" ht="79.5" customHeight="1" thickBot="1" x14ac:dyDescent="0.3">
      <c r="A217" s="517" t="s">
        <v>2</v>
      </c>
      <c r="B217" s="493" t="s">
        <v>3</v>
      </c>
      <c r="C217" s="558" t="s">
        <v>118</v>
      </c>
      <c r="D217" s="555" t="s">
        <v>444</v>
      </c>
      <c r="E217" s="555" t="s">
        <v>445</v>
      </c>
      <c r="F217" s="555" t="s">
        <v>119</v>
      </c>
      <c r="G217" s="606" t="s">
        <v>120</v>
      </c>
      <c r="H217" s="591" t="s">
        <v>118</v>
      </c>
      <c r="I217" s="555" t="s">
        <v>444</v>
      </c>
      <c r="J217" s="555" t="s">
        <v>445</v>
      </c>
      <c r="K217" s="555" t="s">
        <v>119</v>
      </c>
      <c r="L217" s="606" t="s">
        <v>14</v>
      </c>
      <c r="M217" s="591" t="s">
        <v>118</v>
      </c>
      <c r="N217" s="555" t="s">
        <v>444</v>
      </c>
      <c r="O217" s="555" t="s">
        <v>445</v>
      </c>
      <c r="P217" s="555" t="s">
        <v>119</v>
      </c>
      <c r="Q217" s="606" t="s">
        <v>14</v>
      </c>
      <c r="R217" s="841" t="s">
        <v>121</v>
      </c>
    </row>
    <row r="218" spans="1:34" ht="15.75" customHeight="1" x14ac:dyDescent="0.2">
      <c r="A218" s="521">
        <v>1</v>
      </c>
      <c r="B218" s="495" t="s">
        <v>15</v>
      </c>
      <c r="C218" s="789">
        <v>5</v>
      </c>
      <c r="D218" s="790">
        <v>0</v>
      </c>
      <c r="E218" s="790">
        <v>0</v>
      </c>
      <c r="F218" s="790">
        <v>0</v>
      </c>
      <c r="G218" s="792">
        <f t="shared" ref="G218:G232" si="67">SUM(C218:F218)</f>
        <v>5</v>
      </c>
      <c r="H218" s="789">
        <v>25</v>
      </c>
      <c r="I218" s="790">
        <v>1</v>
      </c>
      <c r="J218" s="790">
        <v>0</v>
      </c>
      <c r="K218" s="790">
        <v>0</v>
      </c>
      <c r="L218" s="791">
        <f t="shared" ref="L218:L232" si="68">SUM(H218:K218)</f>
        <v>26</v>
      </c>
      <c r="M218" s="789">
        <f t="shared" ref="M218:M232" si="69">C218+H218</f>
        <v>30</v>
      </c>
      <c r="N218" s="790">
        <f t="shared" ref="N218:N232" si="70">D218+I218</f>
        <v>1</v>
      </c>
      <c r="O218" s="790">
        <f t="shared" ref="O218:O232" si="71">E218+J218</f>
        <v>0</v>
      </c>
      <c r="P218" s="790">
        <f t="shared" ref="P218:P232" si="72">F218+K218</f>
        <v>0</v>
      </c>
      <c r="Q218" s="792">
        <f t="shared" ref="Q218:Q232" si="73">SUM(M218:P218)</f>
        <v>31</v>
      </c>
      <c r="R218" s="1384">
        <v>30</v>
      </c>
      <c r="S218" s="594"/>
      <c r="T218" s="594"/>
    </row>
    <row r="219" spans="1:34" ht="15.75" customHeight="1" x14ac:dyDescent="0.2">
      <c r="A219" s="525">
        <v>2</v>
      </c>
      <c r="B219" s="497" t="s">
        <v>16</v>
      </c>
      <c r="C219" s="793">
        <v>3</v>
      </c>
      <c r="D219" s="794">
        <v>0</v>
      </c>
      <c r="E219" s="794">
        <v>0</v>
      </c>
      <c r="F219" s="794">
        <v>0</v>
      </c>
      <c r="G219" s="796">
        <f t="shared" si="67"/>
        <v>3</v>
      </c>
      <c r="H219" s="793">
        <v>23</v>
      </c>
      <c r="I219" s="794">
        <v>0</v>
      </c>
      <c r="J219" s="794">
        <v>0</v>
      </c>
      <c r="K219" s="794">
        <v>0</v>
      </c>
      <c r="L219" s="795">
        <f t="shared" si="68"/>
        <v>23</v>
      </c>
      <c r="M219" s="793">
        <f t="shared" si="69"/>
        <v>26</v>
      </c>
      <c r="N219" s="794">
        <f t="shared" si="70"/>
        <v>0</v>
      </c>
      <c r="O219" s="794">
        <f t="shared" si="71"/>
        <v>0</v>
      </c>
      <c r="P219" s="794">
        <f t="shared" si="72"/>
        <v>0</v>
      </c>
      <c r="Q219" s="796">
        <f t="shared" si="73"/>
        <v>26</v>
      </c>
      <c r="R219" s="1385">
        <v>21</v>
      </c>
      <c r="S219" s="594"/>
      <c r="T219" s="594"/>
    </row>
    <row r="220" spans="1:34" ht="15.75" customHeight="1" x14ac:dyDescent="0.2">
      <c r="A220" s="525">
        <v>3</v>
      </c>
      <c r="B220" s="497" t="s">
        <v>17</v>
      </c>
      <c r="C220" s="793">
        <v>6</v>
      </c>
      <c r="D220" s="794">
        <v>0</v>
      </c>
      <c r="E220" s="794">
        <v>0</v>
      </c>
      <c r="F220" s="794">
        <v>0</v>
      </c>
      <c r="G220" s="796">
        <f t="shared" si="67"/>
        <v>6</v>
      </c>
      <c r="H220" s="793">
        <v>26</v>
      </c>
      <c r="I220" s="794">
        <v>0</v>
      </c>
      <c r="J220" s="794">
        <v>0</v>
      </c>
      <c r="K220" s="794">
        <v>0</v>
      </c>
      <c r="L220" s="795">
        <f t="shared" si="68"/>
        <v>26</v>
      </c>
      <c r="M220" s="793">
        <f t="shared" si="69"/>
        <v>32</v>
      </c>
      <c r="N220" s="794">
        <f t="shared" si="70"/>
        <v>0</v>
      </c>
      <c r="O220" s="794">
        <f t="shared" si="71"/>
        <v>0</v>
      </c>
      <c r="P220" s="794">
        <f t="shared" si="72"/>
        <v>0</v>
      </c>
      <c r="Q220" s="796">
        <f t="shared" si="73"/>
        <v>32</v>
      </c>
      <c r="R220" s="1385">
        <v>21</v>
      </c>
      <c r="S220" s="594"/>
      <c r="T220" s="1031"/>
      <c r="U220" s="1030"/>
      <c r="V220" s="1031"/>
      <c r="W220" s="1031"/>
      <c r="X220" s="1031"/>
      <c r="Y220" s="1031"/>
      <c r="Z220" s="1031"/>
      <c r="AA220" s="1031"/>
      <c r="AB220" s="1031"/>
      <c r="AC220" s="1031"/>
      <c r="AD220" s="1031"/>
      <c r="AE220" s="1031"/>
      <c r="AF220" s="1031"/>
      <c r="AG220" s="1031"/>
      <c r="AH220" s="1031"/>
    </row>
    <row r="221" spans="1:34" ht="15.75" customHeight="1" x14ac:dyDescent="0.2">
      <c r="A221" s="525">
        <v>4</v>
      </c>
      <c r="B221" s="497" t="s">
        <v>18</v>
      </c>
      <c r="C221" s="793">
        <v>3</v>
      </c>
      <c r="D221" s="794">
        <v>0</v>
      </c>
      <c r="E221" s="794">
        <v>0</v>
      </c>
      <c r="F221" s="794">
        <v>0</v>
      </c>
      <c r="G221" s="796">
        <f t="shared" si="67"/>
        <v>3</v>
      </c>
      <c r="H221" s="793">
        <v>24</v>
      </c>
      <c r="I221" s="794">
        <v>0</v>
      </c>
      <c r="J221" s="794">
        <v>0</v>
      </c>
      <c r="K221" s="794">
        <v>0</v>
      </c>
      <c r="L221" s="795">
        <f t="shared" si="68"/>
        <v>24</v>
      </c>
      <c r="M221" s="793">
        <f t="shared" si="69"/>
        <v>27</v>
      </c>
      <c r="N221" s="794">
        <f t="shared" si="70"/>
        <v>0</v>
      </c>
      <c r="O221" s="794">
        <f t="shared" si="71"/>
        <v>0</v>
      </c>
      <c r="P221" s="794">
        <f t="shared" si="72"/>
        <v>0</v>
      </c>
      <c r="Q221" s="796">
        <f t="shared" si="73"/>
        <v>27</v>
      </c>
      <c r="R221" s="1385">
        <v>26</v>
      </c>
      <c r="S221" s="594"/>
      <c r="T221" s="1031"/>
      <c r="U221" s="1030"/>
      <c r="V221" s="1031"/>
      <c r="W221" s="1031"/>
      <c r="X221" s="1031"/>
      <c r="Y221" s="1031"/>
      <c r="Z221" s="1031"/>
      <c r="AA221" s="1031"/>
      <c r="AB221" s="1031"/>
      <c r="AC221" s="1031"/>
      <c r="AD221" s="1031"/>
      <c r="AE221" s="1031"/>
      <c r="AF221" s="1031"/>
      <c r="AG221" s="1031"/>
      <c r="AH221" s="1031"/>
    </row>
    <row r="222" spans="1:34" ht="15.75" customHeight="1" x14ac:dyDescent="0.2">
      <c r="A222" s="525">
        <v>5</v>
      </c>
      <c r="B222" s="497" t="s">
        <v>19</v>
      </c>
      <c r="C222" s="793">
        <v>3</v>
      </c>
      <c r="D222" s="794">
        <v>0</v>
      </c>
      <c r="E222" s="794">
        <v>0</v>
      </c>
      <c r="F222" s="794">
        <v>0</v>
      </c>
      <c r="G222" s="796">
        <f t="shared" si="67"/>
        <v>3</v>
      </c>
      <c r="H222" s="793">
        <v>27</v>
      </c>
      <c r="I222" s="794">
        <v>0</v>
      </c>
      <c r="J222" s="794">
        <v>0</v>
      </c>
      <c r="K222" s="794">
        <v>0</v>
      </c>
      <c r="L222" s="795">
        <f t="shared" si="68"/>
        <v>27</v>
      </c>
      <c r="M222" s="793">
        <f t="shared" si="69"/>
        <v>30</v>
      </c>
      <c r="N222" s="794">
        <f t="shared" si="70"/>
        <v>0</v>
      </c>
      <c r="O222" s="794">
        <f t="shared" si="71"/>
        <v>0</v>
      </c>
      <c r="P222" s="794">
        <f t="shared" si="72"/>
        <v>0</v>
      </c>
      <c r="Q222" s="796">
        <f t="shared" si="73"/>
        <v>30</v>
      </c>
      <c r="R222" s="1385">
        <v>0</v>
      </c>
      <c r="S222" s="594"/>
      <c r="T222" s="1031"/>
      <c r="U222" s="1030"/>
      <c r="V222" s="1031"/>
      <c r="W222" s="1031"/>
      <c r="X222" s="1031"/>
      <c r="Y222" s="1031"/>
      <c r="Z222" s="1031"/>
      <c r="AA222" s="1031"/>
      <c r="AB222" s="1031"/>
      <c r="AC222" s="1031"/>
      <c r="AD222" s="1031"/>
      <c r="AE222" s="1031"/>
      <c r="AF222" s="1031"/>
      <c r="AG222" s="1031"/>
      <c r="AH222" s="1031"/>
    </row>
    <row r="223" spans="1:34" ht="15.75" customHeight="1" x14ac:dyDescent="0.2">
      <c r="A223" s="529">
        <v>6</v>
      </c>
      <c r="B223" s="499" t="s">
        <v>20</v>
      </c>
      <c r="C223" s="793">
        <v>3</v>
      </c>
      <c r="D223" s="794">
        <v>0</v>
      </c>
      <c r="E223" s="794">
        <v>0</v>
      </c>
      <c r="F223" s="794">
        <v>0</v>
      </c>
      <c r="G223" s="796">
        <f t="shared" si="67"/>
        <v>3</v>
      </c>
      <c r="H223" s="793">
        <v>9</v>
      </c>
      <c r="I223" s="794">
        <v>0</v>
      </c>
      <c r="J223" s="794">
        <v>0</v>
      </c>
      <c r="K223" s="794">
        <v>0</v>
      </c>
      <c r="L223" s="795">
        <f t="shared" si="68"/>
        <v>9</v>
      </c>
      <c r="M223" s="793">
        <f t="shared" si="69"/>
        <v>12</v>
      </c>
      <c r="N223" s="794">
        <f t="shared" si="70"/>
        <v>0</v>
      </c>
      <c r="O223" s="794">
        <f t="shared" si="71"/>
        <v>0</v>
      </c>
      <c r="P223" s="794">
        <f t="shared" si="72"/>
        <v>0</v>
      </c>
      <c r="Q223" s="796">
        <f t="shared" si="73"/>
        <v>12</v>
      </c>
      <c r="R223" s="1385">
        <v>12</v>
      </c>
      <c r="S223" s="594"/>
      <c r="T223" s="1031"/>
      <c r="U223" s="1030"/>
      <c r="V223" s="1031"/>
      <c r="W223" s="1031"/>
      <c r="X223" s="1031"/>
      <c r="Y223" s="1031"/>
      <c r="Z223" s="1031"/>
      <c r="AA223" s="1031"/>
      <c r="AB223" s="1031"/>
      <c r="AC223" s="1031"/>
      <c r="AD223" s="1031"/>
      <c r="AE223" s="1031"/>
      <c r="AF223" s="1031"/>
      <c r="AG223" s="1031"/>
      <c r="AH223" s="1031"/>
    </row>
    <row r="224" spans="1:34" ht="15.75" customHeight="1" x14ac:dyDescent="0.2">
      <c r="A224" s="529">
        <v>7</v>
      </c>
      <c r="B224" s="499" t="s">
        <v>21</v>
      </c>
      <c r="C224" s="793">
        <v>3</v>
      </c>
      <c r="D224" s="794">
        <v>0</v>
      </c>
      <c r="E224" s="794">
        <v>0</v>
      </c>
      <c r="F224" s="794">
        <v>0</v>
      </c>
      <c r="G224" s="796">
        <f t="shared" si="67"/>
        <v>3</v>
      </c>
      <c r="H224" s="793">
        <v>10</v>
      </c>
      <c r="I224" s="794">
        <v>0</v>
      </c>
      <c r="J224" s="794">
        <v>0</v>
      </c>
      <c r="K224" s="794">
        <v>0</v>
      </c>
      <c r="L224" s="795">
        <f t="shared" si="68"/>
        <v>10</v>
      </c>
      <c r="M224" s="793">
        <f t="shared" si="69"/>
        <v>13</v>
      </c>
      <c r="N224" s="794">
        <f t="shared" si="70"/>
        <v>0</v>
      </c>
      <c r="O224" s="794">
        <f t="shared" si="71"/>
        <v>0</v>
      </c>
      <c r="P224" s="794">
        <f t="shared" si="72"/>
        <v>0</v>
      </c>
      <c r="Q224" s="796">
        <f t="shared" si="73"/>
        <v>13</v>
      </c>
      <c r="R224" s="1385">
        <v>0</v>
      </c>
      <c r="S224" s="594"/>
      <c r="T224" s="594"/>
    </row>
    <row r="225" spans="1:34" ht="15.75" customHeight="1" x14ac:dyDescent="0.2">
      <c r="A225" s="525">
        <v>8</v>
      </c>
      <c r="B225" s="497" t="s">
        <v>22</v>
      </c>
      <c r="C225" s="793">
        <v>5</v>
      </c>
      <c r="D225" s="794">
        <v>0</v>
      </c>
      <c r="E225" s="794">
        <v>0</v>
      </c>
      <c r="F225" s="794">
        <v>0</v>
      </c>
      <c r="G225" s="796">
        <f t="shared" si="67"/>
        <v>5</v>
      </c>
      <c r="H225" s="793">
        <v>23</v>
      </c>
      <c r="I225" s="794">
        <v>0</v>
      </c>
      <c r="J225" s="794">
        <v>0</v>
      </c>
      <c r="K225" s="794">
        <v>0</v>
      </c>
      <c r="L225" s="795">
        <f t="shared" si="68"/>
        <v>23</v>
      </c>
      <c r="M225" s="793">
        <f t="shared" si="69"/>
        <v>28</v>
      </c>
      <c r="N225" s="794">
        <f t="shared" si="70"/>
        <v>0</v>
      </c>
      <c r="O225" s="794">
        <f t="shared" si="71"/>
        <v>0</v>
      </c>
      <c r="P225" s="794">
        <f t="shared" si="72"/>
        <v>0</v>
      </c>
      <c r="Q225" s="796">
        <f t="shared" si="73"/>
        <v>28</v>
      </c>
      <c r="R225" s="1385">
        <v>28</v>
      </c>
      <c r="S225" s="594"/>
      <c r="T225" s="1033"/>
      <c r="U225" s="1032"/>
      <c r="V225" s="1033"/>
      <c r="W225" s="1033"/>
      <c r="X225" s="1033"/>
      <c r="Y225" s="1033"/>
      <c r="Z225" s="1033"/>
      <c r="AA225" s="1033"/>
      <c r="AB225" s="1033"/>
      <c r="AC225" s="1033"/>
      <c r="AD225" s="1033"/>
      <c r="AE225" s="1033"/>
      <c r="AF225" s="1033"/>
      <c r="AG225" s="1033"/>
      <c r="AH225" s="1033"/>
    </row>
    <row r="226" spans="1:34" ht="15.75" customHeight="1" x14ac:dyDescent="0.2">
      <c r="A226" s="525">
        <v>9</v>
      </c>
      <c r="B226" s="497" t="s">
        <v>23</v>
      </c>
      <c r="C226" s="793">
        <v>1</v>
      </c>
      <c r="D226" s="794">
        <v>0</v>
      </c>
      <c r="E226" s="794">
        <v>0</v>
      </c>
      <c r="F226" s="794">
        <v>0</v>
      </c>
      <c r="G226" s="796">
        <f t="shared" si="67"/>
        <v>1</v>
      </c>
      <c r="H226" s="793">
        <v>1</v>
      </c>
      <c r="I226" s="794">
        <v>0</v>
      </c>
      <c r="J226" s="794">
        <v>0</v>
      </c>
      <c r="K226" s="794">
        <v>0</v>
      </c>
      <c r="L226" s="795">
        <f t="shared" si="68"/>
        <v>1</v>
      </c>
      <c r="M226" s="793">
        <f t="shared" si="69"/>
        <v>2</v>
      </c>
      <c r="N226" s="794">
        <f t="shared" si="70"/>
        <v>0</v>
      </c>
      <c r="O226" s="794">
        <f t="shared" si="71"/>
        <v>0</v>
      </c>
      <c r="P226" s="794">
        <f t="shared" si="72"/>
        <v>0</v>
      </c>
      <c r="Q226" s="796">
        <f t="shared" si="73"/>
        <v>2</v>
      </c>
      <c r="R226" s="1385">
        <v>2</v>
      </c>
      <c r="S226" s="594"/>
      <c r="T226" s="594"/>
    </row>
    <row r="227" spans="1:34" ht="15.75" customHeight="1" x14ac:dyDescent="0.2">
      <c r="A227" s="525">
        <v>10</v>
      </c>
      <c r="B227" s="497" t="s">
        <v>24</v>
      </c>
      <c r="C227" s="793">
        <v>2</v>
      </c>
      <c r="D227" s="794">
        <v>0</v>
      </c>
      <c r="E227" s="794">
        <v>0</v>
      </c>
      <c r="F227" s="794">
        <v>0</v>
      </c>
      <c r="G227" s="796">
        <f t="shared" si="67"/>
        <v>2</v>
      </c>
      <c r="H227" s="793">
        <v>12</v>
      </c>
      <c r="I227" s="794">
        <v>0</v>
      </c>
      <c r="J227" s="794">
        <v>0</v>
      </c>
      <c r="K227" s="794">
        <v>0</v>
      </c>
      <c r="L227" s="795">
        <f t="shared" si="68"/>
        <v>12</v>
      </c>
      <c r="M227" s="793">
        <f t="shared" si="69"/>
        <v>14</v>
      </c>
      <c r="N227" s="794">
        <f t="shared" si="70"/>
        <v>0</v>
      </c>
      <c r="O227" s="794">
        <f t="shared" si="71"/>
        <v>0</v>
      </c>
      <c r="P227" s="794">
        <f t="shared" si="72"/>
        <v>0</v>
      </c>
      <c r="Q227" s="796">
        <f t="shared" si="73"/>
        <v>14</v>
      </c>
      <c r="R227" s="1385">
        <v>0</v>
      </c>
      <c r="S227" s="594"/>
      <c r="T227" s="594"/>
    </row>
    <row r="228" spans="1:34" ht="15.75" customHeight="1" x14ac:dyDescent="0.2">
      <c r="A228" s="529">
        <v>11</v>
      </c>
      <c r="B228" s="499" t="s">
        <v>25</v>
      </c>
      <c r="C228" s="793">
        <v>0</v>
      </c>
      <c r="D228" s="794">
        <v>0</v>
      </c>
      <c r="E228" s="794">
        <v>0</v>
      </c>
      <c r="F228" s="794">
        <v>0</v>
      </c>
      <c r="G228" s="796">
        <f t="shared" si="67"/>
        <v>0</v>
      </c>
      <c r="H228" s="793">
        <v>10</v>
      </c>
      <c r="I228" s="794">
        <v>0</v>
      </c>
      <c r="J228" s="794">
        <v>0</v>
      </c>
      <c r="K228" s="794">
        <v>0</v>
      </c>
      <c r="L228" s="795">
        <f t="shared" si="68"/>
        <v>10</v>
      </c>
      <c r="M228" s="793">
        <f t="shared" si="69"/>
        <v>10</v>
      </c>
      <c r="N228" s="794">
        <f t="shared" si="70"/>
        <v>0</v>
      </c>
      <c r="O228" s="794">
        <f t="shared" si="71"/>
        <v>0</v>
      </c>
      <c r="P228" s="794">
        <f t="shared" si="72"/>
        <v>0</v>
      </c>
      <c r="Q228" s="796">
        <f t="shared" si="73"/>
        <v>10</v>
      </c>
      <c r="R228" s="1385">
        <v>1</v>
      </c>
      <c r="S228" s="594"/>
      <c r="T228" s="594"/>
    </row>
    <row r="229" spans="1:34" ht="15.75" customHeight="1" x14ac:dyDescent="0.2">
      <c r="A229" s="525">
        <v>12</v>
      </c>
      <c r="B229" s="497" t="s">
        <v>26</v>
      </c>
      <c r="C229" s="793">
        <v>0</v>
      </c>
      <c r="D229" s="794">
        <v>0</v>
      </c>
      <c r="E229" s="794">
        <v>0</v>
      </c>
      <c r="F229" s="794">
        <v>0</v>
      </c>
      <c r="G229" s="796">
        <f t="shared" si="67"/>
        <v>0</v>
      </c>
      <c r="H229" s="793">
        <v>3</v>
      </c>
      <c r="I229" s="794">
        <v>0</v>
      </c>
      <c r="J229" s="794">
        <v>0</v>
      </c>
      <c r="K229" s="794">
        <v>0</v>
      </c>
      <c r="L229" s="795">
        <f t="shared" si="68"/>
        <v>3</v>
      </c>
      <c r="M229" s="793">
        <f t="shared" si="69"/>
        <v>3</v>
      </c>
      <c r="N229" s="794">
        <f t="shared" si="70"/>
        <v>0</v>
      </c>
      <c r="O229" s="794">
        <f t="shared" si="71"/>
        <v>0</v>
      </c>
      <c r="P229" s="794">
        <f t="shared" si="72"/>
        <v>0</v>
      </c>
      <c r="Q229" s="796">
        <f t="shared" si="73"/>
        <v>3</v>
      </c>
      <c r="R229" s="1385">
        <v>0</v>
      </c>
      <c r="S229" s="594"/>
      <c r="T229" s="594"/>
      <c r="Z229" s="488" t="s">
        <v>166</v>
      </c>
    </row>
    <row r="230" spans="1:34" ht="15.75" customHeight="1" x14ac:dyDescent="0.2">
      <c r="A230" s="525">
        <v>13</v>
      </c>
      <c r="B230" s="497" t="s">
        <v>27</v>
      </c>
      <c r="C230" s="793">
        <v>7</v>
      </c>
      <c r="D230" s="794">
        <v>0</v>
      </c>
      <c r="E230" s="794">
        <v>0</v>
      </c>
      <c r="F230" s="794">
        <v>0</v>
      </c>
      <c r="G230" s="796">
        <f t="shared" si="67"/>
        <v>7</v>
      </c>
      <c r="H230" s="793">
        <v>9</v>
      </c>
      <c r="I230" s="794">
        <v>0</v>
      </c>
      <c r="J230" s="794">
        <v>0</v>
      </c>
      <c r="K230" s="794">
        <v>0</v>
      </c>
      <c r="L230" s="795">
        <f t="shared" si="68"/>
        <v>9</v>
      </c>
      <c r="M230" s="793">
        <f t="shared" si="69"/>
        <v>16</v>
      </c>
      <c r="N230" s="794">
        <f t="shared" si="70"/>
        <v>0</v>
      </c>
      <c r="O230" s="794">
        <f t="shared" si="71"/>
        <v>0</v>
      </c>
      <c r="P230" s="794">
        <f t="shared" si="72"/>
        <v>0</v>
      </c>
      <c r="Q230" s="796">
        <f t="shared" si="73"/>
        <v>16</v>
      </c>
      <c r="R230" s="1385">
        <v>1</v>
      </c>
      <c r="S230" s="594"/>
      <c r="T230" s="594"/>
    </row>
    <row r="231" spans="1:34" ht="15.75" customHeight="1" x14ac:dyDescent="0.2">
      <c r="A231" s="525">
        <v>14</v>
      </c>
      <c r="B231" s="497" t="s">
        <v>28</v>
      </c>
      <c r="C231" s="793">
        <v>1</v>
      </c>
      <c r="D231" s="794">
        <v>0</v>
      </c>
      <c r="E231" s="794">
        <v>0</v>
      </c>
      <c r="F231" s="794">
        <v>0</v>
      </c>
      <c r="G231" s="796">
        <f t="shared" si="67"/>
        <v>1</v>
      </c>
      <c r="H231" s="793">
        <v>3</v>
      </c>
      <c r="I231" s="794">
        <v>0</v>
      </c>
      <c r="J231" s="794">
        <v>0</v>
      </c>
      <c r="K231" s="794">
        <v>0</v>
      </c>
      <c r="L231" s="795">
        <f t="shared" si="68"/>
        <v>3</v>
      </c>
      <c r="M231" s="793">
        <f t="shared" si="69"/>
        <v>4</v>
      </c>
      <c r="N231" s="794">
        <f t="shared" si="70"/>
        <v>0</v>
      </c>
      <c r="O231" s="794">
        <f t="shared" si="71"/>
        <v>0</v>
      </c>
      <c r="P231" s="794">
        <f t="shared" si="72"/>
        <v>0</v>
      </c>
      <c r="Q231" s="796">
        <f t="shared" si="73"/>
        <v>4</v>
      </c>
      <c r="R231" s="1385">
        <v>0</v>
      </c>
      <c r="S231" s="594"/>
      <c r="T231" s="594"/>
    </row>
    <row r="232" spans="1:34" ht="15.75" customHeight="1" thickBot="1" x14ac:dyDescent="0.25">
      <c r="A232" s="530">
        <v>15</v>
      </c>
      <c r="B232" s="500" t="s">
        <v>29</v>
      </c>
      <c r="C232" s="797">
        <v>0</v>
      </c>
      <c r="D232" s="798">
        <v>0</v>
      </c>
      <c r="E232" s="798">
        <v>0</v>
      </c>
      <c r="F232" s="798">
        <v>0</v>
      </c>
      <c r="G232" s="800">
        <f t="shared" si="67"/>
        <v>0</v>
      </c>
      <c r="H232" s="797">
        <v>3</v>
      </c>
      <c r="I232" s="798">
        <v>0</v>
      </c>
      <c r="J232" s="798">
        <v>0</v>
      </c>
      <c r="K232" s="798">
        <v>0</v>
      </c>
      <c r="L232" s="799">
        <f t="shared" si="68"/>
        <v>3</v>
      </c>
      <c r="M232" s="797">
        <f t="shared" si="69"/>
        <v>3</v>
      </c>
      <c r="N232" s="798">
        <f t="shared" si="70"/>
        <v>0</v>
      </c>
      <c r="O232" s="798">
        <f t="shared" si="71"/>
        <v>0</v>
      </c>
      <c r="P232" s="798">
        <f t="shared" si="72"/>
        <v>0</v>
      </c>
      <c r="Q232" s="800">
        <f t="shared" si="73"/>
        <v>3</v>
      </c>
      <c r="R232" s="1386">
        <v>0</v>
      </c>
      <c r="S232" s="594"/>
      <c r="T232" s="594"/>
    </row>
    <row r="233" spans="1:34" s="539" customFormat="1" ht="15.75" customHeight="1" x14ac:dyDescent="0.25">
      <c r="A233" s="672"/>
      <c r="B233" s="673" t="s">
        <v>481</v>
      </c>
      <c r="C233" s="674">
        <f t="shared" ref="C233:R233" si="74">SUM(C218:C232)</f>
        <v>42</v>
      </c>
      <c r="D233" s="675">
        <f t="shared" si="74"/>
        <v>0</v>
      </c>
      <c r="E233" s="675">
        <f t="shared" si="74"/>
        <v>0</v>
      </c>
      <c r="F233" s="675">
        <f t="shared" si="74"/>
        <v>0</v>
      </c>
      <c r="G233" s="676">
        <f t="shared" si="74"/>
        <v>42</v>
      </c>
      <c r="H233" s="674">
        <f t="shared" si="74"/>
        <v>208</v>
      </c>
      <c r="I233" s="675">
        <f t="shared" si="74"/>
        <v>1</v>
      </c>
      <c r="J233" s="675">
        <f t="shared" si="74"/>
        <v>0</v>
      </c>
      <c r="K233" s="675">
        <f t="shared" si="74"/>
        <v>0</v>
      </c>
      <c r="L233" s="676">
        <f t="shared" si="74"/>
        <v>209</v>
      </c>
      <c r="M233" s="674">
        <f t="shared" si="74"/>
        <v>250</v>
      </c>
      <c r="N233" s="675">
        <f t="shared" si="74"/>
        <v>1</v>
      </c>
      <c r="O233" s="675">
        <f t="shared" si="74"/>
        <v>0</v>
      </c>
      <c r="P233" s="675">
        <f t="shared" si="74"/>
        <v>0</v>
      </c>
      <c r="Q233" s="676">
        <f t="shared" si="74"/>
        <v>251</v>
      </c>
      <c r="R233" s="677">
        <f t="shared" si="74"/>
        <v>142</v>
      </c>
      <c r="S233" s="678"/>
      <c r="T233" s="678"/>
      <c r="U233" s="539" t="s">
        <v>166</v>
      </c>
    </row>
    <row r="234" spans="1:34" s="783" customFormat="1" ht="15.75" customHeight="1" x14ac:dyDescent="0.2">
      <c r="A234" s="801"/>
      <c r="B234" s="788" t="s">
        <v>230</v>
      </c>
      <c r="C234" s="802">
        <v>35</v>
      </c>
      <c r="D234" s="803">
        <v>1</v>
      </c>
      <c r="E234" s="803">
        <v>0</v>
      </c>
      <c r="F234" s="803">
        <v>0</v>
      </c>
      <c r="G234" s="784">
        <v>36</v>
      </c>
      <c r="H234" s="802">
        <v>243</v>
      </c>
      <c r="I234" s="803">
        <v>0</v>
      </c>
      <c r="J234" s="803">
        <v>0</v>
      </c>
      <c r="K234" s="803">
        <v>0</v>
      </c>
      <c r="L234" s="784">
        <v>243</v>
      </c>
      <c r="M234" s="802">
        <v>278</v>
      </c>
      <c r="N234" s="803">
        <v>1</v>
      </c>
      <c r="O234" s="803">
        <v>0</v>
      </c>
      <c r="P234" s="803">
        <v>0</v>
      </c>
      <c r="Q234" s="784">
        <v>279</v>
      </c>
      <c r="R234" s="804">
        <v>121</v>
      </c>
      <c r="S234" s="787"/>
      <c r="T234" s="787"/>
    </row>
    <row r="235" spans="1:34" ht="15.75" customHeight="1" x14ac:dyDescent="0.2">
      <c r="A235" s="679"/>
      <c r="B235" s="620" t="s">
        <v>165</v>
      </c>
      <c r="C235" s="680">
        <v>36</v>
      </c>
      <c r="D235" s="681">
        <v>1</v>
      </c>
      <c r="E235" s="681">
        <v>0</v>
      </c>
      <c r="F235" s="681">
        <v>0</v>
      </c>
      <c r="G235" s="507">
        <v>37</v>
      </c>
      <c r="H235" s="680">
        <v>205</v>
      </c>
      <c r="I235" s="681">
        <v>5</v>
      </c>
      <c r="J235" s="681">
        <v>0</v>
      </c>
      <c r="K235" s="681">
        <v>0</v>
      </c>
      <c r="L235" s="507">
        <v>210</v>
      </c>
      <c r="M235" s="680">
        <v>241</v>
      </c>
      <c r="N235" s="681">
        <v>6</v>
      </c>
      <c r="O235" s="681">
        <v>0</v>
      </c>
      <c r="P235" s="681">
        <v>0</v>
      </c>
      <c r="Q235" s="507">
        <v>247</v>
      </c>
      <c r="R235" s="682">
        <v>77</v>
      </c>
      <c r="S235" s="594"/>
      <c r="T235" s="594"/>
    </row>
    <row r="236" spans="1:34" ht="15.75" customHeight="1" thickBot="1" x14ac:dyDescent="0.25">
      <c r="A236" s="683"/>
      <c r="B236" s="684" t="s">
        <v>159</v>
      </c>
      <c r="C236" s="685">
        <v>43</v>
      </c>
      <c r="D236" s="686">
        <v>0</v>
      </c>
      <c r="E236" s="686">
        <v>0</v>
      </c>
      <c r="F236" s="686">
        <v>0</v>
      </c>
      <c r="G236" s="687">
        <v>43</v>
      </c>
      <c r="H236" s="685">
        <v>209</v>
      </c>
      <c r="I236" s="686">
        <v>1</v>
      </c>
      <c r="J236" s="686">
        <v>0</v>
      </c>
      <c r="K236" s="686">
        <v>3</v>
      </c>
      <c r="L236" s="687">
        <v>213</v>
      </c>
      <c r="M236" s="685">
        <v>252</v>
      </c>
      <c r="N236" s="686">
        <v>1</v>
      </c>
      <c r="O236" s="686">
        <v>0</v>
      </c>
      <c r="P236" s="686">
        <v>3</v>
      </c>
      <c r="Q236" s="687">
        <v>256</v>
      </c>
      <c r="R236" s="688">
        <v>66</v>
      </c>
      <c r="S236" s="594"/>
      <c r="T236" s="594"/>
    </row>
    <row r="237" spans="1:34" ht="15.75" customHeight="1" x14ac:dyDescent="0.2">
      <c r="A237" s="489" t="s">
        <v>122</v>
      </c>
    </row>
  </sheetData>
  <mergeCells count="27">
    <mergeCell ref="C216:G216"/>
    <mergeCell ref="H216:L216"/>
    <mergeCell ref="M216:R216"/>
    <mergeCell ref="C166:G166"/>
    <mergeCell ref="H166:L166"/>
    <mergeCell ref="M166:R166"/>
    <mergeCell ref="C191:G191"/>
    <mergeCell ref="H191:L191"/>
    <mergeCell ref="M191:R191"/>
    <mergeCell ref="C117:G117"/>
    <mergeCell ref="H117:L117"/>
    <mergeCell ref="M117:R117"/>
    <mergeCell ref="C141:G141"/>
    <mergeCell ref="H141:L141"/>
    <mergeCell ref="M141:R141"/>
    <mergeCell ref="C69:G69"/>
    <mergeCell ref="H69:L69"/>
    <mergeCell ref="M69:R69"/>
    <mergeCell ref="C93:G93"/>
    <mergeCell ref="H93:L93"/>
    <mergeCell ref="M93:R93"/>
    <mergeCell ref="C19:G19"/>
    <mergeCell ref="H19:L19"/>
    <mergeCell ref="M19:R19"/>
    <mergeCell ref="C44:G44"/>
    <mergeCell ref="H44:L44"/>
    <mergeCell ref="M44:R44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78" fitToWidth="0" fitToHeight="0" orientation="landscape" useFirstPageNumber="1" r:id="rId1"/>
  <headerFooter alignWithMargins="0">
    <oddHeader>&amp;R&amp;T</oddHeader>
    <oddFooter>&amp;L&amp;F&amp;CDato skrevet ut:   &amp;D&amp;RÅRSSTATISTIKK 2011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6"/>
  <sheetViews>
    <sheetView showGridLines="0" topLeftCell="A4" workbookViewId="0">
      <selection activeCell="K32" sqref="K32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7" width="14.5703125" style="976" customWidth="1"/>
    <col min="8" max="8" width="12.42578125" style="2" customWidth="1"/>
    <col min="9" max="10" width="11.85546875" style="2" customWidth="1"/>
    <col min="11" max="16384" width="11.42578125" style="2"/>
  </cols>
  <sheetData>
    <row r="1" spans="1:17" x14ac:dyDescent="0.2">
      <c r="A1" s="258" t="s">
        <v>235</v>
      </c>
      <c r="B1" s="367"/>
    </row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A8</f>
        <v xml:space="preserve">Tabell 3 -9 -B - Søknader og avslag på søknad om bolig i Omsorg+ </v>
      </c>
    </row>
    <row r="5" spans="1:17" x14ac:dyDescent="0.2">
      <c r="A5" s="1"/>
    </row>
    <row r="6" spans="1:17" x14ac:dyDescent="0.2">
      <c r="A6" s="1"/>
    </row>
    <row r="8" spans="1:17" s="8" customFormat="1" ht="20.25" customHeight="1" thickBot="1" x14ac:dyDescent="0.25">
      <c r="A8" s="7" t="s">
        <v>535</v>
      </c>
    </row>
    <row r="9" spans="1:17" s="153" customFormat="1" ht="69" customHeight="1" thickBot="1" x14ac:dyDescent="0.25">
      <c r="A9" s="45" t="s">
        <v>2</v>
      </c>
      <c r="B9" s="78" t="s">
        <v>3</v>
      </c>
      <c r="C9" s="376" t="s">
        <v>339</v>
      </c>
      <c r="D9" s="377" t="s">
        <v>340</v>
      </c>
      <c r="E9" s="377" t="s">
        <v>341</v>
      </c>
      <c r="F9" s="377" t="s">
        <v>252</v>
      </c>
      <c r="G9" s="377" t="s">
        <v>532</v>
      </c>
      <c r="H9" s="378" t="s">
        <v>342</v>
      </c>
      <c r="I9" s="378" t="s">
        <v>254</v>
      </c>
      <c r="J9" s="379" t="s">
        <v>255</v>
      </c>
      <c r="M9" s="2"/>
    </row>
    <row r="10" spans="1:17" ht="12.95" customHeight="1" x14ac:dyDescent="0.2">
      <c r="A10" s="19">
        <v>1</v>
      </c>
      <c r="B10" s="20" t="s">
        <v>15</v>
      </c>
      <c r="C10" s="368">
        <v>1</v>
      </c>
      <c r="D10" s="369">
        <v>57</v>
      </c>
      <c r="E10" s="369">
        <v>45</v>
      </c>
      <c r="F10" s="369">
        <v>1</v>
      </c>
      <c r="G10" s="369">
        <v>1</v>
      </c>
      <c r="H10" s="372">
        <v>9</v>
      </c>
      <c r="I10" s="385">
        <v>3</v>
      </c>
      <c r="J10" s="1392">
        <f>E10/(E10+H10)</f>
        <v>0.83333333333333337</v>
      </c>
      <c r="K10" s="72"/>
      <c r="Q10" s="2" t="s">
        <v>533</v>
      </c>
    </row>
    <row r="11" spans="1:17" ht="12.95" customHeight="1" x14ac:dyDescent="0.2">
      <c r="A11" s="26">
        <v>2</v>
      </c>
      <c r="B11" s="27" t="s">
        <v>16</v>
      </c>
      <c r="C11" s="371">
        <v>3</v>
      </c>
      <c r="D11" s="205">
        <v>38</v>
      </c>
      <c r="E11" s="205">
        <v>24</v>
      </c>
      <c r="F11" s="205">
        <v>2</v>
      </c>
      <c r="G11" s="205">
        <v>1</v>
      </c>
      <c r="H11" s="373">
        <v>12</v>
      </c>
      <c r="I11" s="386">
        <v>3</v>
      </c>
      <c r="J11" s="1393">
        <f>E11/(E11+H11)</f>
        <v>0.66666666666666663</v>
      </c>
      <c r="K11" s="72"/>
    </row>
    <row r="12" spans="1:17" ht="12.95" customHeight="1" x14ac:dyDescent="0.2">
      <c r="A12" s="26">
        <v>3</v>
      </c>
      <c r="B12" s="27" t="s">
        <v>17</v>
      </c>
      <c r="C12" s="371">
        <v>6</v>
      </c>
      <c r="D12" s="205">
        <v>30</v>
      </c>
      <c r="E12" s="205">
        <v>14</v>
      </c>
      <c r="F12" s="205">
        <v>2</v>
      </c>
      <c r="G12" s="205">
        <v>3</v>
      </c>
      <c r="H12" s="373">
        <v>11</v>
      </c>
      <c r="I12" s="386">
        <v>9</v>
      </c>
      <c r="J12" s="1393">
        <f t="shared" ref="J12:J24" si="0">E12/(E12+H12)</f>
        <v>0.56000000000000005</v>
      </c>
      <c r="K12" s="72"/>
    </row>
    <row r="13" spans="1:17" ht="12.95" customHeight="1" x14ac:dyDescent="0.2">
      <c r="A13" s="26">
        <v>4</v>
      </c>
      <c r="B13" s="27" t="s">
        <v>18</v>
      </c>
      <c r="C13" s="371">
        <v>8</v>
      </c>
      <c r="D13" s="205">
        <v>43</v>
      </c>
      <c r="E13" s="205">
        <v>13</v>
      </c>
      <c r="F13" s="205">
        <v>3</v>
      </c>
      <c r="G13" s="205">
        <v>2</v>
      </c>
      <c r="H13" s="373">
        <v>20</v>
      </c>
      <c r="I13" s="386">
        <v>15</v>
      </c>
      <c r="J13" s="1393">
        <f t="shared" si="0"/>
        <v>0.39393939393939392</v>
      </c>
      <c r="K13" s="72"/>
    </row>
    <row r="14" spans="1:17" ht="12.95" customHeight="1" x14ac:dyDescent="0.2">
      <c r="A14" s="26">
        <v>5</v>
      </c>
      <c r="B14" s="27" t="s">
        <v>19</v>
      </c>
      <c r="C14" s="371">
        <v>1</v>
      </c>
      <c r="D14" s="205">
        <v>10</v>
      </c>
      <c r="E14" s="205">
        <v>1</v>
      </c>
      <c r="F14" s="205">
        <v>2</v>
      </c>
      <c r="G14" s="205">
        <v>1</v>
      </c>
      <c r="H14" s="373">
        <v>5</v>
      </c>
      <c r="I14" s="386">
        <v>3</v>
      </c>
      <c r="J14" s="1393">
        <f t="shared" si="0"/>
        <v>0.16666666666666666</v>
      </c>
      <c r="K14" s="72"/>
    </row>
    <row r="15" spans="1:17" ht="18.75" customHeight="1" x14ac:dyDescent="0.2">
      <c r="A15" s="32">
        <v>6</v>
      </c>
      <c r="B15" s="33" t="s">
        <v>20</v>
      </c>
      <c r="C15" s="371">
        <v>3</v>
      </c>
      <c r="D15" s="205">
        <v>29</v>
      </c>
      <c r="E15" s="205">
        <v>21</v>
      </c>
      <c r="F15" s="205">
        <v>4</v>
      </c>
      <c r="G15" s="205">
        <v>0</v>
      </c>
      <c r="H15" s="373">
        <v>1</v>
      </c>
      <c r="I15" s="386">
        <v>6</v>
      </c>
      <c r="J15" s="1393">
        <f t="shared" si="0"/>
        <v>0.95454545454545459</v>
      </c>
      <c r="K15" s="72"/>
    </row>
    <row r="16" spans="1:17" ht="12.95" customHeight="1" x14ac:dyDescent="0.2">
      <c r="A16" s="32">
        <v>7</v>
      </c>
      <c r="B16" s="33" t="s">
        <v>21</v>
      </c>
      <c r="C16" s="371">
        <v>0</v>
      </c>
      <c r="D16" s="205">
        <v>9</v>
      </c>
      <c r="E16" s="205">
        <v>2</v>
      </c>
      <c r="F16" s="205">
        <v>2</v>
      </c>
      <c r="G16" s="205">
        <v>2</v>
      </c>
      <c r="H16" s="373">
        <v>2</v>
      </c>
      <c r="I16" s="386">
        <v>3</v>
      </c>
      <c r="J16" s="1393">
        <f t="shared" si="0"/>
        <v>0.5</v>
      </c>
      <c r="K16" s="72"/>
    </row>
    <row r="17" spans="1:13" ht="12.95" customHeight="1" x14ac:dyDescent="0.2">
      <c r="A17" s="26">
        <v>8</v>
      </c>
      <c r="B17" s="27" t="s">
        <v>22</v>
      </c>
      <c r="C17" s="371">
        <v>1</v>
      </c>
      <c r="D17" s="205">
        <v>26</v>
      </c>
      <c r="E17" s="205">
        <v>21</v>
      </c>
      <c r="F17" s="205">
        <v>1</v>
      </c>
      <c r="G17" s="205">
        <v>1</v>
      </c>
      <c r="H17" s="373">
        <v>3</v>
      </c>
      <c r="I17" s="386">
        <v>2</v>
      </c>
      <c r="J17" s="1393">
        <f t="shared" si="0"/>
        <v>0.875</v>
      </c>
      <c r="K17" s="72"/>
    </row>
    <row r="18" spans="1:13" ht="12.95" customHeight="1" x14ac:dyDescent="0.2">
      <c r="A18" s="26">
        <v>9</v>
      </c>
      <c r="B18" s="27" t="s">
        <v>23</v>
      </c>
      <c r="C18" s="371">
        <v>1</v>
      </c>
      <c r="D18" s="205">
        <v>11</v>
      </c>
      <c r="E18" s="205">
        <v>6</v>
      </c>
      <c r="F18" s="205">
        <v>0</v>
      </c>
      <c r="G18" s="205">
        <v>1</v>
      </c>
      <c r="H18" s="373">
        <v>3</v>
      </c>
      <c r="I18" s="386">
        <v>3</v>
      </c>
      <c r="J18" s="1393">
        <f t="shared" si="0"/>
        <v>0.66666666666666663</v>
      </c>
      <c r="K18" s="72"/>
    </row>
    <row r="19" spans="1:13" ht="12.95" customHeight="1" x14ac:dyDescent="0.2">
      <c r="A19" s="26">
        <v>10</v>
      </c>
      <c r="B19" s="27" t="s">
        <v>24</v>
      </c>
      <c r="C19" s="371">
        <v>1</v>
      </c>
      <c r="D19" s="205">
        <v>3</v>
      </c>
      <c r="E19" s="205">
        <v>0</v>
      </c>
      <c r="F19" s="205">
        <v>0</v>
      </c>
      <c r="G19" s="205">
        <v>2</v>
      </c>
      <c r="H19" s="373">
        <v>2</v>
      </c>
      <c r="I19" s="386">
        <v>2</v>
      </c>
      <c r="J19" s="1393">
        <f t="shared" si="0"/>
        <v>0</v>
      </c>
      <c r="K19" s="72"/>
    </row>
    <row r="20" spans="1:13" ht="19.5" customHeight="1" x14ac:dyDescent="0.2">
      <c r="A20" s="32">
        <v>11</v>
      </c>
      <c r="B20" s="33" t="s">
        <v>25</v>
      </c>
      <c r="C20" s="371">
        <v>0</v>
      </c>
      <c r="D20" s="205">
        <v>4</v>
      </c>
      <c r="E20" s="205">
        <v>3</v>
      </c>
      <c r="F20" s="205">
        <v>1</v>
      </c>
      <c r="G20" s="205">
        <v>0</v>
      </c>
      <c r="H20" s="373">
        <v>0</v>
      </c>
      <c r="I20" s="386">
        <v>0</v>
      </c>
      <c r="J20" s="1393">
        <f t="shared" si="0"/>
        <v>1</v>
      </c>
      <c r="K20" s="72"/>
    </row>
    <row r="21" spans="1:13" ht="12.95" customHeight="1" x14ac:dyDescent="0.2">
      <c r="A21" s="26">
        <v>12</v>
      </c>
      <c r="B21" s="27" t="s">
        <v>26</v>
      </c>
      <c r="C21" s="371">
        <v>2</v>
      </c>
      <c r="D21" s="205">
        <v>16</v>
      </c>
      <c r="E21" s="205">
        <v>10</v>
      </c>
      <c r="F21" s="205">
        <v>0</v>
      </c>
      <c r="G21" s="205">
        <v>3</v>
      </c>
      <c r="H21" s="373">
        <v>3</v>
      </c>
      <c r="I21" s="386">
        <v>5</v>
      </c>
      <c r="J21" s="1393">
        <f t="shared" si="0"/>
        <v>0.76923076923076927</v>
      </c>
      <c r="K21" s="72"/>
    </row>
    <row r="22" spans="1:13" ht="12.95" customHeight="1" x14ac:dyDescent="0.2">
      <c r="A22" s="26">
        <v>13</v>
      </c>
      <c r="B22" s="27" t="s">
        <v>27</v>
      </c>
      <c r="C22" s="371">
        <v>0</v>
      </c>
      <c r="D22" s="205">
        <v>6</v>
      </c>
      <c r="E22" s="205">
        <v>4</v>
      </c>
      <c r="F22" s="205">
        <v>0</v>
      </c>
      <c r="G22" s="205">
        <v>1</v>
      </c>
      <c r="H22" s="373">
        <v>0</v>
      </c>
      <c r="I22" s="386">
        <v>1</v>
      </c>
      <c r="J22" s="1393">
        <f t="shared" si="0"/>
        <v>1</v>
      </c>
      <c r="K22" s="72"/>
    </row>
    <row r="23" spans="1:13" ht="12.95" customHeight="1" x14ac:dyDescent="0.2">
      <c r="A23" s="26">
        <v>14</v>
      </c>
      <c r="B23" s="27" t="s">
        <v>28</v>
      </c>
      <c r="C23" s="371">
        <v>2</v>
      </c>
      <c r="D23" s="205">
        <v>50</v>
      </c>
      <c r="E23" s="205">
        <v>3</v>
      </c>
      <c r="F23" s="205">
        <v>1</v>
      </c>
      <c r="G23" s="205">
        <v>3</v>
      </c>
      <c r="H23" s="373">
        <v>5</v>
      </c>
      <c r="I23" s="386">
        <v>43</v>
      </c>
      <c r="J23" s="1393">
        <f t="shared" si="0"/>
        <v>0.375</v>
      </c>
      <c r="K23" s="72"/>
    </row>
    <row r="24" spans="1:13" ht="12.95" customHeight="1" thickBot="1" x14ac:dyDescent="0.25">
      <c r="A24" s="34">
        <v>15</v>
      </c>
      <c r="B24" s="35" t="s">
        <v>29</v>
      </c>
      <c r="C24" s="257">
        <v>1</v>
      </c>
      <c r="D24" s="249">
        <v>3</v>
      </c>
      <c r="E24" s="249">
        <v>1</v>
      </c>
      <c r="F24" s="249">
        <v>1</v>
      </c>
      <c r="G24" s="249">
        <v>1</v>
      </c>
      <c r="H24" s="374">
        <v>1</v>
      </c>
      <c r="I24" s="387">
        <v>1</v>
      </c>
      <c r="J24" s="1393">
        <f t="shared" si="0"/>
        <v>0.5</v>
      </c>
      <c r="K24" s="72"/>
      <c r="M24" s="38"/>
    </row>
    <row r="25" spans="1:13" s="38" customFormat="1" ht="22.5" customHeight="1" thickBot="1" x14ac:dyDescent="0.25">
      <c r="A25" s="279"/>
      <c r="B25" s="375" t="s">
        <v>534</v>
      </c>
      <c r="C25" s="380">
        <f>SUM(C10:C24)</f>
        <v>30</v>
      </c>
      <c r="D25" s="122">
        <f t="shared" ref="D25:I25" si="1">SUM(D10:D24)</f>
        <v>335</v>
      </c>
      <c r="E25" s="122">
        <f t="shared" si="1"/>
        <v>168</v>
      </c>
      <c r="F25" s="122">
        <f t="shared" si="1"/>
        <v>20</v>
      </c>
      <c r="G25" s="122">
        <f t="shared" si="1"/>
        <v>22</v>
      </c>
      <c r="H25" s="381">
        <f t="shared" si="1"/>
        <v>77</v>
      </c>
      <c r="I25" s="381">
        <f t="shared" si="1"/>
        <v>99</v>
      </c>
      <c r="J25" s="382">
        <f>E25/(E25+H25)</f>
        <v>0.68571428571428572</v>
      </c>
      <c r="K25" s="72"/>
      <c r="M25" s="2"/>
    </row>
    <row r="26" spans="1:13" s="976" customFormat="1" ht="22.5" customHeight="1" thickBot="1" x14ac:dyDescent="0.25">
      <c r="A26" s="396"/>
      <c r="B26" s="1389" t="s">
        <v>400</v>
      </c>
      <c r="C26" s="1390">
        <v>42</v>
      </c>
      <c r="D26" s="178">
        <v>299</v>
      </c>
      <c r="E26" s="178">
        <v>168</v>
      </c>
      <c r="F26" s="178">
        <v>50</v>
      </c>
      <c r="G26" s="1394" t="s">
        <v>522</v>
      </c>
      <c r="H26" s="1391">
        <v>88</v>
      </c>
      <c r="I26" s="1391">
        <v>35</v>
      </c>
      <c r="J26" s="382">
        <v>0.65625</v>
      </c>
      <c r="K26" s="72"/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4"/>
  <sheetViews>
    <sheetView showGridLines="0" workbookViewId="0">
      <selection activeCell="L28" sqref="L28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5.5703125" style="2" customWidth="1"/>
    <col min="4" max="4" width="13.5703125" style="2" customWidth="1"/>
    <col min="5" max="5" width="13.85546875" style="2" customWidth="1"/>
    <col min="6" max="6" width="14.5703125" style="2" customWidth="1"/>
    <col min="7" max="8" width="12.42578125" style="2" customWidth="1"/>
    <col min="9" max="9" width="12.42578125" style="976" customWidth="1"/>
    <col min="10" max="10" width="13.42578125" style="2" customWidth="1"/>
    <col min="11" max="16384" width="11.42578125" style="2"/>
  </cols>
  <sheetData>
    <row r="1" spans="1:15" x14ac:dyDescent="0.2">
      <c r="A1" s="258" t="s">
        <v>235</v>
      </c>
      <c r="B1" s="367"/>
    </row>
    <row r="2" spans="1:15" x14ac:dyDescent="0.2">
      <c r="A2" s="1" t="s">
        <v>0</v>
      </c>
    </row>
    <row r="3" spans="1:15" x14ac:dyDescent="0.2">
      <c r="A3" s="1"/>
    </row>
    <row r="4" spans="1:15" x14ac:dyDescent="0.2">
      <c r="A4" s="1" t="str">
        <f>A8</f>
        <v xml:space="preserve">Tabell 3-9-C Klager etter avslag på søknad om Omsorg+ </v>
      </c>
    </row>
    <row r="5" spans="1:15" x14ac:dyDescent="0.2">
      <c r="A5" s="1"/>
    </row>
    <row r="6" spans="1:15" x14ac:dyDescent="0.2">
      <c r="A6" s="1"/>
    </row>
    <row r="8" spans="1:15" s="8" customFormat="1" ht="20.25" customHeight="1" thickBot="1" x14ac:dyDescent="0.25">
      <c r="A8" s="7" t="s">
        <v>537</v>
      </c>
    </row>
    <row r="9" spans="1:15" s="153" customFormat="1" ht="117" customHeight="1" thickBot="1" x14ac:dyDescent="0.25">
      <c r="A9" s="45" t="s">
        <v>2</v>
      </c>
      <c r="B9" s="44" t="s">
        <v>3</v>
      </c>
      <c r="C9" s="45" t="s">
        <v>414</v>
      </c>
      <c r="D9" s="46" t="s">
        <v>415</v>
      </c>
      <c r="E9" s="46" t="s">
        <v>416</v>
      </c>
      <c r="F9" s="80" t="s">
        <v>417</v>
      </c>
      <c r="G9" s="340" t="s">
        <v>418</v>
      </c>
      <c r="H9" s="90" t="s">
        <v>343</v>
      </c>
      <c r="I9" s="46" t="s">
        <v>536</v>
      </c>
      <c r="J9" s="44" t="s">
        <v>344</v>
      </c>
    </row>
    <row r="10" spans="1:15" ht="12.95" customHeight="1" x14ac:dyDescent="0.2">
      <c r="A10" s="420">
        <v>1</v>
      </c>
      <c r="B10" s="1400" t="s">
        <v>15</v>
      </c>
      <c r="C10" s="368">
        <v>2</v>
      </c>
      <c r="D10" s="369">
        <v>0</v>
      </c>
      <c r="E10" s="369">
        <v>1</v>
      </c>
      <c r="F10" s="372">
        <v>0</v>
      </c>
      <c r="G10" s="385">
        <v>0</v>
      </c>
      <c r="H10" s="383">
        <v>2</v>
      </c>
      <c r="I10" s="369">
        <v>0</v>
      </c>
      <c r="J10" s="370">
        <v>0</v>
      </c>
      <c r="O10" s="2" t="s">
        <v>166</v>
      </c>
    </row>
    <row r="11" spans="1:15" ht="12.95" customHeight="1" x14ac:dyDescent="0.2">
      <c r="A11" s="133">
        <v>2</v>
      </c>
      <c r="B11" s="1401" t="s">
        <v>16</v>
      </c>
      <c r="C11" s="371">
        <v>5</v>
      </c>
      <c r="D11" s="205">
        <v>2</v>
      </c>
      <c r="E11" s="205">
        <v>2</v>
      </c>
      <c r="F11" s="373">
        <v>1</v>
      </c>
      <c r="G11" s="386">
        <v>3</v>
      </c>
      <c r="H11" s="384">
        <v>2</v>
      </c>
      <c r="I11" s="205">
        <v>0</v>
      </c>
      <c r="J11" s="332">
        <v>1</v>
      </c>
    </row>
    <row r="12" spans="1:15" ht="12.95" customHeight="1" x14ac:dyDescent="0.2">
      <c r="A12" s="133">
        <v>3</v>
      </c>
      <c r="B12" s="1401" t="s">
        <v>17</v>
      </c>
      <c r="C12" s="371">
        <v>4</v>
      </c>
      <c r="D12" s="205">
        <v>4</v>
      </c>
      <c r="E12" s="205">
        <v>3</v>
      </c>
      <c r="F12" s="373">
        <v>1</v>
      </c>
      <c r="G12" s="386">
        <v>5</v>
      </c>
      <c r="H12" s="384">
        <v>0</v>
      </c>
      <c r="I12" s="205">
        <v>0</v>
      </c>
      <c r="J12" s="332">
        <v>0</v>
      </c>
    </row>
    <row r="13" spans="1:15" ht="12.95" customHeight="1" x14ac:dyDescent="0.2">
      <c r="A13" s="133">
        <v>4</v>
      </c>
      <c r="B13" s="1401" t="s">
        <v>18</v>
      </c>
      <c r="C13" s="371">
        <v>11</v>
      </c>
      <c r="D13" s="205">
        <v>1</v>
      </c>
      <c r="E13" s="205">
        <v>7</v>
      </c>
      <c r="F13" s="373">
        <v>0</v>
      </c>
      <c r="G13" s="386">
        <v>1</v>
      </c>
      <c r="H13" s="384">
        <v>0</v>
      </c>
      <c r="I13" s="205">
        <v>3</v>
      </c>
      <c r="J13" s="332">
        <v>5</v>
      </c>
    </row>
    <row r="14" spans="1:15" ht="12.95" customHeight="1" x14ac:dyDescent="0.2">
      <c r="A14" s="133">
        <v>5</v>
      </c>
      <c r="B14" s="1401" t="s">
        <v>19</v>
      </c>
      <c r="C14" s="371">
        <v>3</v>
      </c>
      <c r="D14" s="205">
        <v>1</v>
      </c>
      <c r="E14" s="205">
        <v>0</v>
      </c>
      <c r="F14" s="373">
        <v>0</v>
      </c>
      <c r="G14" s="386">
        <v>1</v>
      </c>
      <c r="H14" s="384">
        <v>2</v>
      </c>
      <c r="I14" s="205">
        <v>0</v>
      </c>
      <c r="J14" s="332">
        <v>0</v>
      </c>
    </row>
    <row r="15" spans="1:15" ht="18.75" customHeight="1" x14ac:dyDescent="0.2">
      <c r="A15" s="134">
        <v>6</v>
      </c>
      <c r="B15" s="1402" t="s">
        <v>20</v>
      </c>
      <c r="C15" s="371">
        <v>0</v>
      </c>
      <c r="D15" s="205">
        <v>0</v>
      </c>
      <c r="E15" s="205">
        <v>0</v>
      </c>
      <c r="F15" s="373">
        <v>0</v>
      </c>
      <c r="G15" s="386">
        <v>0</v>
      </c>
      <c r="H15" s="384">
        <v>0</v>
      </c>
      <c r="I15" s="205">
        <v>0</v>
      </c>
      <c r="J15" s="332">
        <v>0</v>
      </c>
    </row>
    <row r="16" spans="1:15" ht="12.95" customHeight="1" x14ac:dyDescent="0.2">
      <c r="A16" s="134">
        <v>7</v>
      </c>
      <c r="B16" s="1402" t="s">
        <v>21</v>
      </c>
      <c r="C16" s="371">
        <v>0</v>
      </c>
      <c r="D16" s="205">
        <v>0</v>
      </c>
      <c r="E16" s="205">
        <v>0</v>
      </c>
      <c r="F16" s="373">
        <v>0</v>
      </c>
      <c r="G16" s="386">
        <v>0</v>
      </c>
      <c r="H16" s="384">
        <v>0</v>
      </c>
      <c r="I16" s="205">
        <v>0</v>
      </c>
      <c r="J16" s="332">
        <v>0</v>
      </c>
    </row>
    <row r="17" spans="1:10" ht="12.95" customHeight="1" x14ac:dyDescent="0.2">
      <c r="A17" s="133">
        <v>8</v>
      </c>
      <c r="B17" s="1401" t="s">
        <v>22</v>
      </c>
      <c r="C17" s="371">
        <v>1</v>
      </c>
      <c r="D17" s="205">
        <v>0</v>
      </c>
      <c r="E17" s="205">
        <v>1</v>
      </c>
      <c r="F17" s="373">
        <v>0</v>
      </c>
      <c r="G17" s="386">
        <v>0</v>
      </c>
      <c r="H17" s="384">
        <v>0</v>
      </c>
      <c r="I17" s="205">
        <v>0</v>
      </c>
      <c r="J17" s="332">
        <v>0</v>
      </c>
    </row>
    <row r="18" spans="1:10" ht="12.95" customHeight="1" x14ac:dyDescent="0.2">
      <c r="A18" s="133">
        <v>9</v>
      </c>
      <c r="B18" s="1401" t="s">
        <v>23</v>
      </c>
      <c r="C18" s="371">
        <v>0</v>
      </c>
      <c r="D18" s="205">
        <v>0</v>
      </c>
      <c r="E18" s="205">
        <v>0</v>
      </c>
      <c r="F18" s="373">
        <v>0</v>
      </c>
      <c r="G18" s="386">
        <v>0</v>
      </c>
      <c r="H18" s="384">
        <v>0</v>
      </c>
      <c r="I18" s="205">
        <v>0</v>
      </c>
      <c r="J18" s="332">
        <v>0</v>
      </c>
    </row>
    <row r="19" spans="1:10" ht="12.95" customHeight="1" x14ac:dyDescent="0.2">
      <c r="A19" s="133">
        <v>10</v>
      </c>
      <c r="B19" s="1401" t="s">
        <v>24</v>
      </c>
      <c r="C19" s="371">
        <v>1</v>
      </c>
      <c r="D19" s="205">
        <v>0</v>
      </c>
      <c r="E19" s="205">
        <v>0</v>
      </c>
      <c r="F19" s="373">
        <v>0</v>
      </c>
      <c r="G19" s="386">
        <v>0</v>
      </c>
      <c r="H19" s="384">
        <v>0</v>
      </c>
      <c r="I19" s="205">
        <v>0</v>
      </c>
      <c r="J19" s="332">
        <v>0</v>
      </c>
    </row>
    <row r="20" spans="1:10" ht="19.5" customHeight="1" x14ac:dyDescent="0.2">
      <c r="A20" s="134">
        <v>11</v>
      </c>
      <c r="B20" s="1402" t="s">
        <v>25</v>
      </c>
      <c r="C20" s="371">
        <v>0</v>
      </c>
      <c r="D20" s="205">
        <v>0</v>
      </c>
      <c r="E20" s="205">
        <v>0</v>
      </c>
      <c r="F20" s="373">
        <v>0</v>
      </c>
      <c r="G20" s="386">
        <v>0</v>
      </c>
      <c r="H20" s="384">
        <v>0</v>
      </c>
      <c r="I20" s="205">
        <v>0</v>
      </c>
      <c r="J20" s="332">
        <v>0</v>
      </c>
    </row>
    <row r="21" spans="1:10" ht="12.95" customHeight="1" x14ac:dyDescent="0.2">
      <c r="A21" s="133">
        <v>12</v>
      </c>
      <c r="B21" s="1401" t="s">
        <v>26</v>
      </c>
      <c r="C21" s="371">
        <v>1</v>
      </c>
      <c r="D21" s="205">
        <v>0</v>
      </c>
      <c r="E21" s="205">
        <v>1</v>
      </c>
      <c r="F21" s="373">
        <v>0</v>
      </c>
      <c r="G21" s="386">
        <v>0</v>
      </c>
      <c r="H21" s="384">
        <v>0</v>
      </c>
      <c r="I21" s="205">
        <v>0</v>
      </c>
      <c r="J21" s="332">
        <v>1</v>
      </c>
    </row>
    <row r="22" spans="1:10" ht="12.95" customHeight="1" x14ac:dyDescent="0.2">
      <c r="A22" s="133">
        <v>13</v>
      </c>
      <c r="B22" s="1401" t="s">
        <v>27</v>
      </c>
      <c r="C22" s="371">
        <v>0</v>
      </c>
      <c r="D22" s="205">
        <v>0</v>
      </c>
      <c r="E22" s="205">
        <v>0</v>
      </c>
      <c r="F22" s="373">
        <v>0</v>
      </c>
      <c r="G22" s="386">
        <v>0</v>
      </c>
      <c r="H22" s="384">
        <v>0</v>
      </c>
      <c r="I22" s="205">
        <v>0</v>
      </c>
      <c r="J22" s="332">
        <v>0</v>
      </c>
    </row>
    <row r="23" spans="1:10" ht="12.95" customHeight="1" x14ac:dyDescent="0.2">
      <c r="A23" s="133">
        <v>14</v>
      </c>
      <c r="B23" s="1401" t="s">
        <v>28</v>
      </c>
      <c r="C23" s="371">
        <v>1</v>
      </c>
      <c r="D23" s="205">
        <v>0</v>
      </c>
      <c r="E23" s="205">
        <v>0</v>
      </c>
      <c r="F23" s="373">
        <v>1</v>
      </c>
      <c r="G23" s="386">
        <v>1</v>
      </c>
      <c r="H23" s="384">
        <v>0</v>
      </c>
      <c r="I23" s="205">
        <v>0</v>
      </c>
      <c r="J23" s="332">
        <v>0</v>
      </c>
    </row>
    <row r="24" spans="1:10" ht="12.95" customHeight="1" thickBot="1" x14ac:dyDescent="0.25">
      <c r="A24" s="135">
        <v>15</v>
      </c>
      <c r="B24" s="1403" t="s">
        <v>29</v>
      </c>
      <c r="C24" s="257">
        <v>0</v>
      </c>
      <c r="D24" s="249">
        <v>0</v>
      </c>
      <c r="E24" s="249">
        <v>0</v>
      </c>
      <c r="F24" s="374">
        <v>0</v>
      </c>
      <c r="G24" s="387">
        <v>0</v>
      </c>
      <c r="H24" s="1405">
        <v>0</v>
      </c>
      <c r="I24" s="1406">
        <v>0</v>
      </c>
      <c r="J24" s="1407">
        <v>0</v>
      </c>
    </row>
    <row r="25" spans="1:10" s="38" customFormat="1" ht="22.5" customHeight="1" thickBot="1" x14ac:dyDescent="0.25">
      <c r="A25" s="1398"/>
      <c r="B25" s="1399" t="s">
        <v>534</v>
      </c>
      <c r="C25" s="337">
        <f>SUM(C10:C24)</f>
        <v>29</v>
      </c>
      <c r="D25" s="338">
        <f t="shared" ref="D25:I25" si="0">SUM(D10:D24)</f>
        <v>8</v>
      </c>
      <c r="E25" s="338">
        <f t="shared" si="0"/>
        <v>15</v>
      </c>
      <c r="F25" s="339">
        <f t="shared" si="0"/>
        <v>3</v>
      </c>
      <c r="G25" s="1404">
        <f t="shared" ref="G25" si="1">D25+F25</f>
        <v>11</v>
      </c>
      <c r="H25" s="1410">
        <f t="shared" si="0"/>
        <v>6</v>
      </c>
      <c r="I25" s="336">
        <f t="shared" si="0"/>
        <v>3</v>
      </c>
      <c r="J25" s="1411">
        <f>SUM(J10:J24)</f>
        <v>7</v>
      </c>
    </row>
    <row r="26" spans="1:10" s="976" customFormat="1" ht="22.5" customHeight="1" thickBot="1" x14ac:dyDescent="0.25">
      <c r="A26" s="73"/>
      <c r="B26" s="162" t="s">
        <v>400</v>
      </c>
      <c r="C26" s="1395">
        <v>13</v>
      </c>
      <c r="D26" s="1396">
        <v>3</v>
      </c>
      <c r="E26" s="1396">
        <v>5</v>
      </c>
      <c r="F26" s="1397">
        <v>2</v>
      </c>
      <c r="G26" s="1388">
        <v>5</v>
      </c>
      <c r="H26" s="1408">
        <v>4</v>
      </c>
      <c r="I26" s="1412" t="s">
        <v>522</v>
      </c>
      <c r="J26" s="1409">
        <v>1</v>
      </c>
    </row>
    <row r="34" spans="2:2" x14ac:dyDescent="0.2">
      <c r="B34" s="2" t="s">
        <v>166</v>
      </c>
    </row>
  </sheetData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W38"/>
  <sheetViews>
    <sheetView showGridLines="0" topLeftCell="A9" workbookViewId="0">
      <selection activeCell="P36" sqref="P36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7.5703125" style="2" customWidth="1"/>
    <col min="4" max="4" width="9.7109375" style="2" customWidth="1"/>
    <col min="5" max="5" width="9.28515625" style="2" customWidth="1"/>
    <col min="6" max="6" width="9.7109375" style="2" customWidth="1"/>
    <col min="7" max="7" width="7.5703125" style="2" customWidth="1"/>
    <col min="8" max="9" width="9.7109375" style="2" customWidth="1"/>
    <col min="10" max="10" width="9.28515625" style="2" customWidth="1"/>
    <col min="11" max="11" width="6.42578125" style="2" customWidth="1"/>
    <col min="12" max="12" width="7.140625" style="2" customWidth="1"/>
    <col min="13" max="13" width="11.42578125" style="2" customWidth="1"/>
    <col min="14" max="16384" width="11.42578125" style="2"/>
  </cols>
  <sheetData>
    <row r="1" spans="1:23" x14ac:dyDescent="0.2">
      <c r="A1" s="258" t="s">
        <v>235</v>
      </c>
      <c r="B1" s="258"/>
    </row>
    <row r="2" spans="1:23" x14ac:dyDescent="0.2">
      <c r="A2" s="1" t="s">
        <v>0</v>
      </c>
    </row>
    <row r="3" spans="1:23" x14ac:dyDescent="0.2">
      <c r="A3" s="1"/>
    </row>
    <row r="4" spans="1:23" x14ac:dyDescent="0.2">
      <c r="A4" s="1" t="str">
        <f>A8</f>
        <v>Tabell 3 -10 - A -  Personer med utviklingshemming registrert i bydelen (som bydelen har øk. ansvar for) pr. 31.12</v>
      </c>
    </row>
    <row r="5" spans="1:23" x14ac:dyDescent="0.2">
      <c r="A5" s="1"/>
    </row>
    <row r="6" spans="1:23" x14ac:dyDescent="0.2">
      <c r="A6" s="1"/>
    </row>
    <row r="8" spans="1:23" s="8" customFormat="1" ht="30" customHeight="1" thickBot="1" x14ac:dyDescent="0.25">
      <c r="A8" s="7" t="s">
        <v>345</v>
      </c>
    </row>
    <row r="9" spans="1:23" s="153" customFormat="1" ht="26.25" customHeight="1" thickBot="1" x14ac:dyDescent="0.25">
      <c r="A9" s="9"/>
      <c r="B9" s="10"/>
      <c r="C9" s="1671" t="s">
        <v>346</v>
      </c>
      <c r="D9" s="1671"/>
      <c r="E9" s="1671"/>
      <c r="F9" s="341"/>
      <c r="G9" s="1659" t="s">
        <v>347</v>
      </c>
      <c r="H9" s="1659"/>
      <c r="I9" s="1659"/>
      <c r="J9" s="1659"/>
      <c r="K9" s="54"/>
      <c r="M9" s="729"/>
      <c r="N9" s="729"/>
      <c r="O9" s="729"/>
      <c r="P9" s="729"/>
      <c r="Q9" s="729"/>
      <c r="R9" s="729"/>
      <c r="S9" s="729"/>
      <c r="T9" s="729"/>
      <c r="U9" s="729"/>
      <c r="V9" s="729"/>
      <c r="W9" s="729"/>
    </row>
    <row r="10" spans="1:23" s="153" customFormat="1" ht="40.5" customHeight="1" thickBot="1" x14ac:dyDescent="0.25">
      <c r="A10" s="13" t="s">
        <v>2</v>
      </c>
      <c r="B10" s="14" t="s">
        <v>3</v>
      </c>
      <c r="C10" s="45" t="s">
        <v>348</v>
      </c>
      <c r="D10" s="46" t="s">
        <v>349</v>
      </c>
      <c r="E10" s="46" t="s">
        <v>350</v>
      </c>
      <c r="F10" s="46" t="s">
        <v>12</v>
      </c>
      <c r="G10" s="45" t="s">
        <v>348</v>
      </c>
      <c r="H10" s="46" t="s">
        <v>349</v>
      </c>
      <c r="I10" s="46" t="s">
        <v>350</v>
      </c>
      <c r="J10" s="44" t="s">
        <v>12</v>
      </c>
      <c r="M10" s="729"/>
      <c r="N10" s="729"/>
      <c r="O10" s="729"/>
      <c r="P10" s="729"/>
      <c r="Q10" s="729"/>
      <c r="R10" s="729"/>
      <c r="S10" s="729"/>
      <c r="T10" s="729"/>
      <c r="U10" s="729"/>
      <c r="V10" s="729"/>
      <c r="W10" s="729"/>
    </row>
    <row r="11" spans="1:23" ht="12.95" customHeight="1" x14ac:dyDescent="0.2">
      <c r="A11" s="19">
        <v>1</v>
      </c>
      <c r="B11" s="20" t="s">
        <v>15</v>
      </c>
      <c r="C11" s="342">
        <v>39</v>
      </c>
      <c r="D11" s="342">
        <v>65</v>
      </c>
      <c r="E11" s="388">
        <v>14</v>
      </c>
      <c r="F11" s="390">
        <f>SUM(C11:E11)</f>
        <v>118</v>
      </c>
      <c r="G11" s="342">
        <v>36</v>
      </c>
      <c r="H11" s="342">
        <v>52</v>
      </c>
      <c r="I11" s="388">
        <v>14</v>
      </c>
      <c r="J11" s="343">
        <f>SUM(G11:I11)</f>
        <v>102</v>
      </c>
      <c r="K11" s="25"/>
      <c r="L11" s="25"/>
      <c r="M11" s="729"/>
      <c r="N11" s="729"/>
      <c r="O11" s="729"/>
      <c r="P11" s="729"/>
      <c r="Q11" s="729"/>
      <c r="R11" s="729"/>
      <c r="S11" s="729" t="s">
        <v>533</v>
      </c>
      <c r="T11" s="729"/>
      <c r="U11" s="729"/>
      <c r="V11" s="729"/>
      <c r="W11" s="729"/>
    </row>
    <row r="12" spans="1:23" ht="12.95" customHeight="1" x14ac:dyDescent="0.2">
      <c r="A12" s="26">
        <v>2</v>
      </c>
      <c r="B12" s="27" t="s">
        <v>16</v>
      </c>
      <c r="C12" s="334">
        <v>43</v>
      </c>
      <c r="D12" s="334">
        <v>48</v>
      </c>
      <c r="E12" s="389">
        <v>26</v>
      </c>
      <c r="F12" s="391">
        <f t="shared" ref="F12:F25" si="0">SUM(C12:E12)</f>
        <v>117</v>
      </c>
      <c r="G12" s="334">
        <v>26</v>
      </c>
      <c r="H12" s="334">
        <v>38</v>
      </c>
      <c r="I12" s="389">
        <v>26</v>
      </c>
      <c r="J12" s="344">
        <f t="shared" ref="J12:J25" si="1">SUM(G12:I12)</f>
        <v>90</v>
      </c>
      <c r="K12" s="25"/>
      <c r="L12" s="775"/>
      <c r="M12" s="729"/>
      <c r="N12" s="729"/>
      <c r="O12" s="729"/>
      <c r="P12" s="729"/>
      <c r="Q12" s="729"/>
      <c r="R12" s="729"/>
      <c r="S12" s="729"/>
      <c r="T12" s="729"/>
      <c r="U12" s="729"/>
      <c r="V12" s="729"/>
      <c r="W12" s="729"/>
    </row>
    <row r="13" spans="1:23" ht="12.95" customHeight="1" x14ac:dyDescent="0.2">
      <c r="A13" s="26">
        <v>3</v>
      </c>
      <c r="B13" s="27" t="s">
        <v>17</v>
      </c>
      <c r="C13" s="334">
        <v>29</v>
      </c>
      <c r="D13" s="334">
        <v>60</v>
      </c>
      <c r="E13" s="389">
        <v>19</v>
      </c>
      <c r="F13" s="391">
        <f t="shared" si="0"/>
        <v>108</v>
      </c>
      <c r="G13" s="334">
        <v>32</v>
      </c>
      <c r="H13" s="334">
        <v>49</v>
      </c>
      <c r="I13" s="389">
        <v>14</v>
      </c>
      <c r="J13" s="344">
        <f t="shared" si="1"/>
        <v>95</v>
      </c>
      <c r="K13" s="25"/>
      <c r="L13" s="775"/>
      <c r="M13" s="729"/>
      <c r="N13" s="729"/>
      <c r="O13" s="729"/>
      <c r="P13" s="729"/>
      <c r="Q13" s="729"/>
      <c r="R13" s="729"/>
      <c r="S13" s="729"/>
      <c r="T13" s="729"/>
      <c r="U13" s="729"/>
      <c r="V13" s="729"/>
      <c r="W13" s="729"/>
    </row>
    <row r="14" spans="1:23" ht="12.95" customHeight="1" x14ac:dyDescent="0.2">
      <c r="A14" s="26">
        <v>4</v>
      </c>
      <c r="B14" s="27" t="s">
        <v>18</v>
      </c>
      <c r="C14" s="334">
        <v>10</v>
      </c>
      <c r="D14" s="334">
        <v>18</v>
      </c>
      <c r="E14" s="389">
        <v>8</v>
      </c>
      <c r="F14" s="391">
        <f t="shared" si="0"/>
        <v>36</v>
      </c>
      <c r="G14" s="334">
        <v>10</v>
      </c>
      <c r="H14" s="334">
        <v>17</v>
      </c>
      <c r="I14" s="389">
        <v>8</v>
      </c>
      <c r="J14" s="344">
        <f t="shared" si="1"/>
        <v>35</v>
      </c>
      <c r="K14" s="25"/>
      <c r="L14" s="775"/>
      <c r="M14" s="729"/>
      <c r="N14" s="729"/>
      <c r="O14" s="729"/>
      <c r="P14" s="729"/>
      <c r="Q14" s="729"/>
      <c r="R14" s="729"/>
      <c r="S14" s="729"/>
      <c r="T14" s="729"/>
      <c r="U14" s="729"/>
      <c r="V14" s="729"/>
      <c r="W14" s="729"/>
    </row>
    <row r="15" spans="1:23" ht="12.95" customHeight="1" x14ac:dyDescent="0.2">
      <c r="A15" s="26">
        <v>5</v>
      </c>
      <c r="B15" s="27" t="s">
        <v>19</v>
      </c>
      <c r="C15" s="334">
        <v>19</v>
      </c>
      <c r="D15" s="334">
        <v>52</v>
      </c>
      <c r="E15" s="389">
        <v>13</v>
      </c>
      <c r="F15" s="391">
        <f t="shared" si="0"/>
        <v>84</v>
      </c>
      <c r="G15" s="334">
        <v>17</v>
      </c>
      <c r="H15" s="334">
        <v>46</v>
      </c>
      <c r="I15" s="389">
        <v>12</v>
      </c>
      <c r="J15" s="344">
        <f t="shared" si="1"/>
        <v>75</v>
      </c>
      <c r="K15" s="25"/>
      <c r="L15" s="775"/>
      <c r="M15" s="729"/>
      <c r="N15" s="729"/>
      <c r="O15" s="729"/>
      <c r="P15" s="729"/>
      <c r="Q15" s="729"/>
      <c r="R15" s="729"/>
      <c r="S15" s="729"/>
      <c r="T15" s="729"/>
      <c r="U15" s="729"/>
      <c r="V15" s="729"/>
      <c r="W15" s="729"/>
    </row>
    <row r="16" spans="1:23" ht="18.75" customHeight="1" x14ac:dyDescent="0.2">
      <c r="A16" s="32">
        <v>6</v>
      </c>
      <c r="B16" s="33" t="s">
        <v>20</v>
      </c>
      <c r="C16" s="334">
        <v>50</v>
      </c>
      <c r="D16" s="334">
        <v>85</v>
      </c>
      <c r="E16" s="389">
        <v>10</v>
      </c>
      <c r="F16" s="391">
        <f t="shared" si="0"/>
        <v>145</v>
      </c>
      <c r="G16" s="334">
        <v>34</v>
      </c>
      <c r="H16" s="334">
        <v>81</v>
      </c>
      <c r="I16" s="389">
        <v>10</v>
      </c>
      <c r="J16" s="344">
        <f t="shared" si="1"/>
        <v>125</v>
      </c>
      <c r="K16" s="25"/>
      <c r="L16" s="775"/>
      <c r="M16" s="729"/>
      <c r="N16" s="729"/>
      <c r="O16" s="729"/>
      <c r="P16" s="729"/>
      <c r="Q16" s="729"/>
      <c r="R16" s="729"/>
      <c r="S16" s="729"/>
      <c r="T16" s="729"/>
      <c r="U16" s="729"/>
      <c r="V16" s="729"/>
      <c r="W16" s="729"/>
    </row>
    <row r="17" spans="1:23" ht="12.95" customHeight="1" x14ac:dyDescent="0.2">
      <c r="A17" s="32">
        <v>7</v>
      </c>
      <c r="B17" s="33" t="s">
        <v>21</v>
      </c>
      <c r="C17" s="334">
        <v>63</v>
      </c>
      <c r="D17" s="334">
        <v>90</v>
      </c>
      <c r="E17" s="389">
        <v>53</v>
      </c>
      <c r="F17" s="391">
        <f t="shared" si="0"/>
        <v>206</v>
      </c>
      <c r="G17" s="334">
        <v>48</v>
      </c>
      <c r="H17" s="334">
        <v>88</v>
      </c>
      <c r="I17" s="389">
        <v>53</v>
      </c>
      <c r="J17" s="344">
        <f t="shared" si="1"/>
        <v>189</v>
      </c>
      <c r="K17" s="25"/>
      <c r="L17" s="775"/>
      <c r="M17" s="976"/>
      <c r="N17" s="976"/>
      <c r="O17" s="976"/>
      <c r="P17" s="976"/>
      <c r="Q17" s="976"/>
      <c r="R17" s="976"/>
      <c r="S17" s="976"/>
      <c r="T17" s="976"/>
      <c r="U17" s="976"/>
      <c r="V17" s="976"/>
      <c r="W17" s="976"/>
    </row>
    <row r="18" spans="1:23" ht="12.95" customHeight="1" x14ac:dyDescent="0.2">
      <c r="A18" s="26">
        <v>8</v>
      </c>
      <c r="B18" s="27" t="s">
        <v>22</v>
      </c>
      <c r="C18" s="334">
        <v>45</v>
      </c>
      <c r="D18" s="334">
        <v>109</v>
      </c>
      <c r="E18" s="389">
        <v>27</v>
      </c>
      <c r="F18" s="391">
        <f t="shared" si="0"/>
        <v>181</v>
      </c>
      <c r="G18" s="334">
        <v>39</v>
      </c>
      <c r="H18" s="334">
        <v>109</v>
      </c>
      <c r="I18" s="389">
        <v>27</v>
      </c>
      <c r="J18" s="344">
        <f t="shared" si="1"/>
        <v>175</v>
      </c>
      <c r="K18" s="25"/>
      <c r="L18" s="775"/>
      <c r="M18" s="729"/>
      <c r="N18" s="729"/>
      <c r="O18" s="729"/>
      <c r="P18" s="729"/>
      <c r="Q18" s="729"/>
      <c r="R18" s="729"/>
      <c r="S18" s="729"/>
      <c r="T18" s="729"/>
      <c r="U18" s="729"/>
      <c r="V18" s="729"/>
      <c r="W18" s="729"/>
    </row>
    <row r="19" spans="1:23" ht="12.95" customHeight="1" x14ac:dyDescent="0.2">
      <c r="A19" s="26">
        <v>9</v>
      </c>
      <c r="B19" s="27" t="s">
        <v>23</v>
      </c>
      <c r="C19" s="334">
        <v>33</v>
      </c>
      <c r="D19" s="334">
        <v>95</v>
      </c>
      <c r="E19" s="389">
        <v>23</v>
      </c>
      <c r="F19" s="391">
        <f t="shared" si="0"/>
        <v>151</v>
      </c>
      <c r="G19" s="334">
        <v>30</v>
      </c>
      <c r="H19" s="334">
        <v>87</v>
      </c>
      <c r="I19" s="389">
        <v>23</v>
      </c>
      <c r="J19" s="344">
        <f t="shared" si="1"/>
        <v>140</v>
      </c>
      <c r="K19" s="25"/>
      <c r="L19" s="775"/>
      <c r="M19" s="729"/>
      <c r="N19" s="729"/>
      <c r="O19" s="729"/>
      <c r="P19" s="729"/>
      <c r="Q19" s="729"/>
      <c r="R19" s="729"/>
      <c r="S19" s="729"/>
      <c r="T19" s="729"/>
      <c r="U19" s="729"/>
      <c r="V19" s="729"/>
      <c r="W19" s="729"/>
    </row>
    <row r="20" spans="1:23" ht="12.95" customHeight="1" x14ac:dyDescent="0.2">
      <c r="A20" s="26">
        <v>10</v>
      </c>
      <c r="B20" s="27" t="s">
        <v>24</v>
      </c>
      <c r="C20" s="334">
        <f>'[16]MAL3T-2014A.XLS'!$E$1235</f>
        <v>48</v>
      </c>
      <c r="D20" s="334">
        <f>'[16]MAL3T-2014A.XLS'!$E$1236</f>
        <v>92</v>
      </c>
      <c r="E20" s="389">
        <f>'[16]MAL3T-2014A.XLS'!$E$1237</f>
        <v>29</v>
      </c>
      <c r="F20" s="391">
        <f t="shared" si="0"/>
        <v>169</v>
      </c>
      <c r="G20" s="334">
        <f>'[16]MAL3T-2014A.XLS'!$F$1235</f>
        <v>42</v>
      </c>
      <c r="H20" s="334">
        <f>'[16]MAL3T-2014A.XLS'!$F$1236</f>
        <v>80</v>
      </c>
      <c r="I20" s="389">
        <f>'[16]MAL3T-2014A.XLS'!$F$1237</f>
        <v>28</v>
      </c>
      <c r="J20" s="1187">
        <f t="shared" si="1"/>
        <v>150</v>
      </c>
      <c r="K20" s="25"/>
      <c r="L20" s="775"/>
      <c r="M20" s="729"/>
      <c r="N20" s="729"/>
      <c r="O20" s="729"/>
      <c r="P20" s="729"/>
      <c r="Q20" s="729"/>
      <c r="R20" s="729"/>
      <c r="S20" s="729"/>
      <c r="T20" s="729"/>
      <c r="U20" s="729"/>
      <c r="V20" s="729"/>
      <c r="W20" s="729"/>
    </row>
    <row r="21" spans="1:23" ht="19.5" customHeight="1" x14ac:dyDescent="0.2">
      <c r="A21" s="32">
        <v>11</v>
      </c>
      <c r="B21" s="33" t="s">
        <v>25</v>
      </c>
      <c r="C21" s="334">
        <v>39</v>
      </c>
      <c r="D21" s="334">
        <v>124</v>
      </c>
      <c r="E21" s="389">
        <v>12</v>
      </c>
      <c r="F21" s="391">
        <f t="shared" si="0"/>
        <v>175</v>
      </c>
      <c r="G21" s="334">
        <v>27</v>
      </c>
      <c r="H21" s="334">
        <v>104</v>
      </c>
      <c r="I21" s="389">
        <v>11</v>
      </c>
      <c r="J21" s="344">
        <f t="shared" si="1"/>
        <v>142</v>
      </c>
      <c r="K21" s="25"/>
      <c r="L21" s="775"/>
      <c r="M21" s="729"/>
      <c r="N21" s="729"/>
      <c r="O21" s="729"/>
      <c r="P21" s="729"/>
      <c r="Q21" s="729"/>
      <c r="R21" s="729"/>
      <c r="S21" s="729"/>
      <c r="T21" s="729"/>
      <c r="U21" s="729"/>
      <c r="V21" s="729"/>
      <c r="W21" s="729"/>
    </row>
    <row r="22" spans="1:23" ht="12.95" customHeight="1" x14ac:dyDescent="0.2">
      <c r="A22" s="26">
        <v>12</v>
      </c>
      <c r="B22" s="27" t="s">
        <v>26</v>
      </c>
      <c r="C22" s="334">
        <v>74</v>
      </c>
      <c r="D22" s="334">
        <v>148</v>
      </c>
      <c r="E22" s="389">
        <v>28</v>
      </c>
      <c r="F22" s="391">
        <f t="shared" si="0"/>
        <v>250</v>
      </c>
      <c r="G22" s="334">
        <v>65</v>
      </c>
      <c r="H22" s="334">
        <v>133</v>
      </c>
      <c r="I22" s="389">
        <v>28</v>
      </c>
      <c r="J22" s="344">
        <f t="shared" si="1"/>
        <v>226</v>
      </c>
      <c r="K22" s="25"/>
      <c r="L22" s="775"/>
      <c r="M22" s="729"/>
      <c r="N22" s="729"/>
      <c r="O22" s="729"/>
      <c r="P22" s="729"/>
      <c r="Q22" s="729"/>
      <c r="R22" s="729"/>
      <c r="S22" s="729"/>
      <c r="T22" s="729"/>
      <c r="U22" s="729"/>
      <c r="V22" s="729"/>
      <c r="W22" s="729"/>
    </row>
    <row r="23" spans="1:23" ht="12.95" customHeight="1" x14ac:dyDescent="0.2">
      <c r="A23" s="26">
        <v>13</v>
      </c>
      <c r="B23" s="27" t="s">
        <v>27</v>
      </c>
      <c r="C23" s="334">
        <v>43</v>
      </c>
      <c r="D23" s="334">
        <v>90</v>
      </c>
      <c r="E23" s="389">
        <v>39</v>
      </c>
      <c r="F23" s="391">
        <f t="shared" si="0"/>
        <v>172</v>
      </c>
      <c r="G23" s="334">
        <v>31</v>
      </c>
      <c r="H23" s="334">
        <v>77</v>
      </c>
      <c r="I23" s="389">
        <v>39</v>
      </c>
      <c r="J23" s="344">
        <f t="shared" si="1"/>
        <v>147</v>
      </c>
      <c r="K23" s="25"/>
      <c r="L23" s="775"/>
      <c r="M23" s="729"/>
      <c r="N23" s="729"/>
      <c r="O23" s="729"/>
      <c r="P23" s="729"/>
      <c r="Q23" s="729"/>
      <c r="R23" s="729"/>
      <c r="S23" s="729"/>
      <c r="T23" s="729"/>
      <c r="U23" s="729"/>
      <c r="V23" s="729"/>
      <c r="W23" s="729"/>
    </row>
    <row r="24" spans="1:23" ht="12.95" customHeight="1" x14ac:dyDescent="0.2">
      <c r="A24" s="26">
        <v>14</v>
      </c>
      <c r="B24" s="27" t="s">
        <v>28</v>
      </c>
      <c r="C24" s="334">
        <v>29</v>
      </c>
      <c r="D24" s="334">
        <v>85</v>
      </c>
      <c r="E24" s="389">
        <v>40</v>
      </c>
      <c r="F24" s="391">
        <f t="shared" si="0"/>
        <v>154</v>
      </c>
      <c r="G24" s="334">
        <v>29</v>
      </c>
      <c r="H24" s="334">
        <v>85</v>
      </c>
      <c r="I24" s="389">
        <v>40</v>
      </c>
      <c r="J24" s="344">
        <f t="shared" si="1"/>
        <v>154</v>
      </c>
      <c r="K24" s="25"/>
      <c r="L24" s="775"/>
      <c r="M24" s="729"/>
      <c r="N24" s="729"/>
      <c r="O24" s="729"/>
      <c r="P24" s="729"/>
      <c r="Q24" s="729"/>
      <c r="R24" s="729"/>
      <c r="S24" s="729"/>
      <c r="T24" s="729"/>
      <c r="U24" s="729"/>
      <c r="V24" s="729"/>
      <c r="W24" s="729"/>
    </row>
    <row r="25" spans="1:23" ht="12.95" customHeight="1" thickBot="1" x14ac:dyDescent="0.25">
      <c r="A25" s="34">
        <v>15</v>
      </c>
      <c r="B25" s="35" t="s">
        <v>29</v>
      </c>
      <c r="C25" s="392">
        <v>73</v>
      </c>
      <c r="D25" s="392">
        <v>138</v>
      </c>
      <c r="E25" s="393">
        <v>25</v>
      </c>
      <c r="F25" s="394">
        <f t="shared" si="0"/>
        <v>236</v>
      </c>
      <c r="G25" s="392">
        <v>57</v>
      </c>
      <c r="H25" s="392">
        <v>117</v>
      </c>
      <c r="I25" s="393">
        <v>24</v>
      </c>
      <c r="J25" s="395">
        <f t="shared" si="1"/>
        <v>198</v>
      </c>
      <c r="K25" s="25"/>
      <c r="L25" s="775"/>
      <c r="M25" s="729"/>
      <c r="N25" s="729"/>
      <c r="O25" s="729"/>
      <c r="P25" s="729"/>
      <c r="Q25" s="729"/>
      <c r="R25" s="729"/>
      <c r="S25" s="729"/>
      <c r="T25" s="729"/>
      <c r="U25" s="729"/>
      <c r="V25" s="729"/>
      <c r="W25" s="729"/>
    </row>
    <row r="26" spans="1:23" s="38" customFormat="1" ht="22.5" customHeight="1" x14ac:dyDescent="0.2">
      <c r="A26" s="199"/>
      <c r="B26" s="184" t="s">
        <v>487</v>
      </c>
      <c r="C26" s="185">
        <f>SUM(C11:C25)</f>
        <v>637</v>
      </c>
      <c r="D26" s="185">
        <f t="shared" ref="D26:J26" si="2">SUM(D11:D25)</f>
        <v>1299</v>
      </c>
      <c r="E26" s="185">
        <f t="shared" si="2"/>
        <v>366</v>
      </c>
      <c r="F26" s="185">
        <f t="shared" si="2"/>
        <v>2302</v>
      </c>
      <c r="G26" s="185">
        <f t="shared" si="2"/>
        <v>523</v>
      </c>
      <c r="H26" s="185">
        <f t="shared" si="2"/>
        <v>1163</v>
      </c>
      <c r="I26" s="185">
        <f t="shared" si="2"/>
        <v>357</v>
      </c>
      <c r="J26" s="186">
        <f t="shared" si="2"/>
        <v>2043</v>
      </c>
      <c r="K26" s="71"/>
      <c r="L26" s="71"/>
      <c r="M26" s="976"/>
      <c r="N26" s="976"/>
      <c r="O26" s="976"/>
      <c r="P26" s="976"/>
      <c r="Q26" s="976"/>
      <c r="R26" s="976"/>
      <c r="S26" s="976"/>
      <c r="T26" s="976"/>
      <c r="U26" s="976"/>
      <c r="V26" s="976"/>
      <c r="W26" s="976"/>
    </row>
    <row r="27" spans="1:23" s="729" customFormat="1" ht="22.5" customHeight="1" x14ac:dyDescent="0.2">
      <c r="A27" s="1064"/>
      <c r="B27" s="1073" t="s">
        <v>257</v>
      </c>
      <c r="C27" s="1090">
        <v>629</v>
      </c>
      <c r="D27" s="1090">
        <v>1249</v>
      </c>
      <c r="E27" s="1090">
        <v>339</v>
      </c>
      <c r="F27" s="1090">
        <v>2217</v>
      </c>
      <c r="G27" s="1090">
        <v>529</v>
      </c>
      <c r="H27" s="1090">
        <v>1131</v>
      </c>
      <c r="I27" s="1090">
        <v>335</v>
      </c>
      <c r="J27" s="1091">
        <v>1995</v>
      </c>
      <c r="K27" s="71"/>
      <c r="L27" s="71"/>
      <c r="N27" s="71"/>
      <c r="O27" s="71"/>
    </row>
    <row r="28" spans="1:23" s="38" customFormat="1" ht="22.5" customHeight="1" thickBot="1" x14ac:dyDescent="0.25">
      <c r="A28" s="202"/>
      <c r="B28" s="187" t="s">
        <v>162</v>
      </c>
      <c r="C28" s="103">
        <v>595</v>
      </c>
      <c r="D28" s="103">
        <v>1202</v>
      </c>
      <c r="E28" s="103">
        <v>322</v>
      </c>
      <c r="F28" s="103">
        <v>2119</v>
      </c>
      <c r="G28" s="103">
        <v>509</v>
      </c>
      <c r="H28" s="103">
        <v>1117</v>
      </c>
      <c r="I28" s="103">
        <v>318</v>
      </c>
      <c r="J28" s="104">
        <v>1944</v>
      </c>
      <c r="K28" s="71"/>
      <c r="L28" s="71"/>
      <c r="O28" s="38" t="s">
        <v>166</v>
      </c>
    </row>
    <row r="29" spans="1:23" s="38" customFormat="1" ht="22.5" customHeight="1" x14ac:dyDescent="0.2">
      <c r="A29" s="422"/>
      <c r="B29" s="251" t="s">
        <v>161</v>
      </c>
      <c r="C29" s="252">
        <v>616</v>
      </c>
      <c r="D29" s="252">
        <v>1136</v>
      </c>
      <c r="E29" s="252">
        <v>294</v>
      </c>
      <c r="F29" s="252">
        <v>2046</v>
      </c>
      <c r="G29" s="252">
        <v>535</v>
      </c>
      <c r="H29" s="252">
        <v>1063</v>
      </c>
      <c r="I29" s="252">
        <v>292</v>
      </c>
      <c r="J29" s="431">
        <v>1890</v>
      </c>
      <c r="K29" s="71"/>
      <c r="L29" s="71"/>
    </row>
    <row r="30" spans="1:23" s="38" customFormat="1" ht="22.5" customHeight="1" x14ac:dyDescent="0.2">
      <c r="A30" s="204"/>
      <c r="B30" s="190" t="s">
        <v>79</v>
      </c>
      <c r="C30" s="98">
        <v>624</v>
      </c>
      <c r="D30" s="98">
        <v>1135</v>
      </c>
      <c r="E30" s="98">
        <v>250</v>
      </c>
      <c r="F30" s="98">
        <v>2009</v>
      </c>
      <c r="G30" s="98">
        <v>577</v>
      </c>
      <c r="H30" s="98">
        <v>1013</v>
      </c>
      <c r="I30" s="98">
        <v>286</v>
      </c>
      <c r="J30" s="102">
        <v>1876</v>
      </c>
      <c r="K30" s="71"/>
      <c r="L30" s="71"/>
    </row>
    <row r="31" spans="1:23" s="38" customFormat="1" ht="22.5" customHeight="1" x14ac:dyDescent="0.2">
      <c r="A31" s="204"/>
      <c r="B31" s="190" t="s">
        <v>256</v>
      </c>
      <c r="C31" s="98">
        <v>606</v>
      </c>
      <c r="D31" s="98">
        <v>1047</v>
      </c>
      <c r="E31" s="98">
        <v>266</v>
      </c>
      <c r="F31" s="98">
        <v>1919</v>
      </c>
      <c r="G31" s="98">
        <v>543</v>
      </c>
      <c r="H31" s="98">
        <v>990</v>
      </c>
      <c r="I31" s="98">
        <v>264</v>
      </c>
      <c r="J31" s="102">
        <v>1797</v>
      </c>
      <c r="K31" s="71"/>
      <c r="L31" s="71"/>
    </row>
    <row r="32" spans="1:23" s="38" customFormat="1" ht="22.5" customHeight="1" x14ac:dyDescent="0.2">
      <c r="A32" s="204"/>
      <c r="B32" s="190" t="s">
        <v>351</v>
      </c>
      <c r="C32" s="98">
        <v>596</v>
      </c>
      <c r="D32" s="98">
        <v>981</v>
      </c>
      <c r="E32" s="98">
        <v>234</v>
      </c>
      <c r="F32" s="98">
        <v>1811</v>
      </c>
      <c r="G32" s="98">
        <v>530</v>
      </c>
      <c r="H32" s="98">
        <v>922</v>
      </c>
      <c r="I32" s="98">
        <v>230</v>
      </c>
      <c r="J32" s="102">
        <v>1682</v>
      </c>
      <c r="K32" s="71"/>
      <c r="L32" s="71"/>
    </row>
    <row r="33" spans="1:12" s="38" customFormat="1" ht="22.5" customHeight="1" x14ac:dyDescent="0.2">
      <c r="A33" s="204"/>
      <c r="B33" s="190" t="s">
        <v>352</v>
      </c>
      <c r="C33" s="98">
        <v>652</v>
      </c>
      <c r="D33" s="98">
        <v>984</v>
      </c>
      <c r="E33" s="98">
        <v>227</v>
      </c>
      <c r="F33" s="98">
        <v>1863</v>
      </c>
      <c r="G33" s="98">
        <v>569</v>
      </c>
      <c r="H33" s="98">
        <v>906</v>
      </c>
      <c r="I33" s="98">
        <v>223</v>
      </c>
      <c r="J33" s="102">
        <v>1698</v>
      </c>
      <c r="K33" s="71"/>
      <c r="L33" s="71"/>
    </row>
    <row r="34" spans="1:12" s="38" customFormat="1" ht="22.5" customHeight="1" x14ac:dyDescent="0.2">
      <c r="A34" s="204"/>
      <c r="B34" s="190" t="s">
        <v>353</v>
      </c>
      <c r="C34" s="98">
        <v>718</v>
      </c>
      <c r="D34" s="98">
        <v>975</v>
      </c>
      <c r="E34" s="98">
        <v>211</v>
      </c>
      <c r="F34" s="98">
        <v>1904</v>
      </c>
      <c r="G34" s="98">
        <v>590</v>
      </c>
      <c r="H34" s="98">
        <v>892</v>
      </c>
      <c r="I34" s="98">
        <v>209</v>
      </c>
      <c r="J34" s="102">
        <v>1691</v>
      </c>
      <c r="K34" s="71"/>
      <c r="L34" s="71"/>
    </row>
    <row r="35" spans="1:12" s="38" customFormat="1" ht="22.5" customHeight="1" x14ac:dyDescent="0.2">
      <c r="A35" s="204"/>
      <c r="B35" s="190" t="s">
        <v>354</v>
      </c>
      <c r="C35" s="98">
        <v>773</v>
      </c>
      <c r="D35" s="98">
        <v>960</v>
      </c>
      <c r="E35" s="98">
        <v>222</v>
      </c>
      <c r="F35" s="98">
        <v>1955</v>
      </c>
      <c r="G35" s="98">
        <v>571</v>
      </c>
      <c r="H35" s="98">
        <v>915</v>
      </c>
      <c r="I35" s="98">
        <v>218</v>
      </c>
      <c r="J35" s="102">
        <v>1704</v>
      </c>
      <c r="K35" s="71"/>
      <c r="L35" s="71"/>
    </row>
    <row r="36" spans="1:12" s="38" customFormat="1" ht="22.5" customHeight="1" thickBot="1" x14ac:dyDescent="0.25">
      <c r="A36" s="202"/>
      <c r="B36" s="187" t="s">
        <v>355</v>
      </c>
      <c r="C36" s="103">
        <v>721</v>
      </c>
      <c r="D36" s="103">
        <v>977</v>
      </c>
      <c r="E36" s="103">
        <v>169</v>
      </c>
      <c r="F36" s="103">
        <v>1867</v>
      </c>
      <c r="G36" s="103">
        <v>575</v>
      </c>
      <c r="H36" s="103">
        <v>937</v>
      </c>
      <c r="I36" s="103">
        <v>167</v>
      </c>
      <c r="J36" s="104">
        <v>1679</v>
      </c>
      <c r="K36" s="71"/>
      <c r="L36" s="71"/>
    </row>
    <row r="37" spans="1:12" x14ac:dyDescent="0.2">
      <c r="A37" s="1"/>
    </row>
    <row r="38" spans="1:12" x14ac:dyDescent="0.2">
      <c r="A38" s="1"/>
    </row>
  </sheetData>
  <mergeCells count="2">
    <mergeCell ref="C9:E9"/>
    <mergeCell ref="G9:J9"/>
  </mergeCells>
  <pageMargins left="0.7" right="0.7" top="0.78740157499999996" bottom="0.78740157499999996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32"/>
  <sheetViews>
    <sheetView showGridLines="0" topLeftCell="A2" workbookViewId="0">
      <selection activeCell="S24" sqref="S24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2.5703125" style="2" customWidth="1"/>
    <col min="4" max="4" width="14.85546875" style="2" customWidth="1"/>
    <col min="5" max="6" width="17" style="2" customWidth="1"/>
    <col min="7" max="7" width="13.42578125" style="2" customWidth="1"/>
    <col min="8" max="8" width="19.28515625" style="2" customWidth="1"/>
    <col min="9" max="9" width="13.5703125" style="2" customWidth="1"/>
    <col min="10" max="10" width="6.42578125" style="2" customWidth="1"/>
    <col min="11" max="11" width="7.140625" style="2" customWidth="1"/>
    <col min="12" max="12" width="11.42578125" style="2" customWidth="1"/>
    <col min="13" max="16384" width="11.42578125" style="2"/>
  </cols>
  <sheetData>
    <row r="1" spans="1:13" x14ac:dyDescent="0.2">
      <c r="A1" s="258" t="s">
        <v>235</v>
      </c>
      <c r="B1" s="259"/>
    </row>
    <row r="2" spans="1:13" x14ac:dyDescent="0.2">
      <c r="A2" s="1" t="s">
        <v>0</v>
      </c>
    </row>
    <row r="3" spans="1:13" x14ac:dyDescent="0.2">
      <c r="A3" s="1"/>
    </row>
    <row r="4" spans="1:13" x14ac:dyDescent="0.2">
      <c r="A4" s="1" t="str">
        <f>A8</f>
        <v>Tabell 3 -11 - A -  Boforhold for utviklingshemmede pr. 31.12.</v>
      </c>
    </row>
    <row r="5" spans="1:13" x14ac:dyDescent="0.2">
      <c r="A5" s="1"/>
    </row>
    <row r="6" spans="1:13" x14ac:dyDescent="0.2">
      <c r="A6" s="1"/>
    </row>
    <row r="8" spans="1:13" s="8" customFormat="1" ht="30" customHeight="1" thickBot="1" x14ac:dyDescent="0.25">
      <c r="A8" s="7" t="s">
        <v>356</v>
      </c>
    </row>
    <row r="9" spans="1:13" s="153" customFormat="1" ht="26.25" customHeight="1" thickBot="1" x14ac:dyDescent="0.25">
      <c r="A9" s="9"/>
      <c r="B9" s="10"/>
      <c r="C9" s="1659" t="s">
        <v>357</v>
      </c>
      <c r="D9" s="1659"/>
      <c r="E9" s="1659"/>
      <c r="F9" s="1659"/>
      <c r="G9" s="1659"/>
      <c r="H9" s="1659"/>
      <c r="I9" s="1659"/>
      <c r="J9" s="54"/>
    </row>
    <row r="10" spans="1:13" s="153" customFormat="1" ht="66" customHeight="1" thickBot="1" x14ac:dyDescent="0.25">
      <c r="A10" s="13" t="s">
        <v>2</v>
      </c>
      <c r="B10" s="14" t="s">
        <v>3</v>
      </c>
      <c r="C10" s="13" t="s">
        <v>358</v>
      </c>
      <c r="D10" s="47" t="s">
        <v>359</v>
      </c>
      <c r="E10" s="345" t="s">
        <v>360</v>
      </c>
      <c r="F10" s="345" t="s">
        <v>361</v>
      </c>
      <c r="G10" s="153" t="s">
        <v>362</v>
      </c>
      <c r="H10" s="56" t="s">
        <v>363</v>
      </c>
      <c r="I10" s="56" t="s">
        <v>364</v>
      </c>
    </row>
    <row r="11" spans="1:13" ht="12.95" customHeight="1" x14ac:dyDescent="0.2">
      <c r="A11" s="19">
        <v>1</v>
      </c>
      <c r="B11" s="20" t="s">
        <v>15</v>
      </c>
      <c r="C11" s="350">
        <v>8</v>
      </c>
      <c r="D11" s="351">
        <v>30</v>
      </c>
      <c r="E11" s="351">
        <v>43</v>
      </c>
      <c r="F11" s="351">
        <v>33</v>
      </c>
      <c r="G11" s="343">
        <v>4</v>
      </c>
      <c r="H11" s="352">
        <f t="shared" ref="H11:H25" si="0">E11+F11</f>
        <v>76</v>
      </c>
      <c r="I11" s="347">
        <f t="shared" ref="I11:I25" si="1">C11+D11+H11+G11</f>
        <v>118</v>
      </c>
      <c r="J11" s="25"/>
      <c r="K11" s="25"/>
      <c r="L11" s="153"/>
      <c r="M11" s="153"/>
    </row>
    <row r="12" spans="1:13" ht="12.95" customHeight="1" x14ac:dyDescent="0.2">
      <c r="A12" s="26">
        <v>2</v>
      </c>
      <c r="B12" s="27" t="s">
        <v>16</v>
      </c>
      <c r="C12" s="353">
        <v>18</v>
      </c>
      <c r="D12" s="354">
        <v>23</v>
      </c>
      <c r="E12" s="354">
        <v>46</v>
      </c>
      <c r="F12" s="354">
        <v>19</v>
      </c>
      <c r="G12" s="344">
        <v>11</v>
      </c>
      <c r="H12" s="355">
        <f t="shared" si="0"/>
        <v>65</v>
      </c>
      <c r="I12" s="348">
        <f t="shared" si="1"/>
        <v>117</v>
      </c>
      <c r="J12" s="25"/>
      <c r="K12" s="25"/>
      <c r="L12" s="153"/>
      <c r="M12" s="153"/>
    </row>
    <row r="13" spans="1:13" ht="12.95" customHeight="1" x14ac:dyDescent="0.2">
      <c r="A13" s="26">
        <v>3</v>
      </c>
      <c r="B13" s="27" t="s">
        <v>17</v>
      </c>
      <c r="C13" s="353">
        <v>20</v>
      </c>
      <c r="D13" s="354">
        <v>33</v>
      </c>
      <c r="E13" s="354">
        <v>29</v>
      </c>
      <c r="F13" s="354">
        <v>18</v>
      </c>
      <c r="G13" s="344">
        <v>8</v>
      </c>
      <c r="H13" s="355">
        <f t="shared" si="0"/>
        <v>47</v>
      </c>
      <c r="I13" s="348">
        <f t="shared" si="1"/>
        <v>108</v>
      </c>
      <c r="J13" s="25"/>
      <c r="K13" s="25"/>
      <c r="L13" s="153"/>
      <c r="M13" s="153"/>
    </row>
    <row r="14" spans="1:13" ht="12.95" customHeight="1" x14ac:dyDescent="0.2">
      <c r="A14" s="26">
        <v>4</v>
      </c>
      <c r="B14" s="27" t="s">
        <v>18</v>
      </c>
      <c r="C14" s="353">
        <v>20</v>
      </c>
      <c r="D14" s="354">
        <v>5</v>
      </c>
      <c r="E14" s="354">
        <v>11</v>
      </c>
      <c r="F14" s="354">
        <v>0</v>
      </c>
      <c r="G14" s="344">
        <v>0</v>
      </c>
      <c r="H14" s="355">
        <f t="shared" si="0"/>
        <v>11</v>
      </c>
      <c r="I14" s="348">
        <f t="shared" si="1"/>
        <v>36</v>
      </c>
      <c r="J14" s="25"/>
      <c r="K14" s="25"/>
      <c r="L14" s="153"/>
      <c r="M14" s="153"/>
    </row>
    <row r="15" spans="1:13" ht="12.95" customHeight="1" x14ac:dyDescent="0.2">
      <c r="A15" s="26">
        <v>5</v>
      </c>
      <c r="B15" s="27" t="s">
        <v>19</v>
      </c>
      <c r="C15" s="353">
        <v>9</v>
      </c>
      <c r="D15" s="354">
        <v>37</v>
      </c>
      <c r="E15" s="354">
        <v>22</v>
      </c>
      <c r="F15" s="354">
        <v>14</v>
      </c>
      <c r="G15" s="344">
        <v>2</v>
      </c>
      <c r="H15" s="355">
        <f t="shared" si="0"/>
        <v>36</v>
      </c>
      <c r="I15" s="348">
        <f t="shared" si="1"/>
        <v>84</v>
      </c>
      <c r="J15" s="25"/>
      <c r="K15" s="25"/>
      <c r="L15" s="153"/>
      <c r="M15" s="153"/>
    </row>
    <row r="16" spans="1:13" ht="18.75" customHeight="1" x14ac:dyDescent="0.2">
      <c r="A16" s="32">
        <v>6</v>
      </c>
      <c r="B16" s="33" t="s">
        <v>20</v>
      </c>
      <c r="C16" s="353">
        <v>10</v>
      </c>
      <c r="D16" s="354">
        <v>42</v>
      </c>
      <c r="E16" s="354">
        <v>59</v>
      </c>
      <c r="F16" s="354">
        <v>27</v>
      </c>
      <c r="G16" s="344">
        <v>7</v>
      </c>
      <c r="H16" s="355">
        <f t="shared" si="0"/>
        <v>86</v>
      </c>
      <c r="I16" s="348">
        <f t="shared" si="1"/>
        <v>145</v>
      </c>
      <c r="J16" s="25"/>
      <c r="K16" s="25"/>
      <c r="L16" s="153"/>
      <c r="M16" s="153"/>
    </row>
    <row r="17" spans="1:13" ht="12.95" customHeight="1" x14ac:dyDescent="0.2">
      <c r="A17" s="32">
        <v>7</v>
      </c>
      <c r="B17" s="33" t="s">
        <v>21</v>
      </c>
      <c r="C17" s="353">
        <v>11</v>
      </c>
      <c r="D17" s="354">
        <v>87</v>
      </c>
      <c r="E17" s="354">
        <v>66</v>
      </c>
      <c r="F17" s="354">
        <v>32</v>
      </c>
      <c r="G17" s="344">
        <v>10</v>
      </c>
      <c r="H17" s="355">
        <f t="shared" si="0"/>
        <v>98</v>
      </c>
      <c r="I17" s="348">
        <f t="shared" si="1"/>
        <v>206</v>
      </c>
      <c r="J17" s="25"/>
      <c r="K17" s="25"/>
      <c r="L17" s="153"/>
      <c r="M17" s="153"/>
    </row>
    <row r="18" spans="1:13" ht="12.95" customHeight="1" x14ac:dyDescent="0.2">
      <c r="A18" s="26">
        <v>8</v>
      </c>
      <c r="B18" s="27" t="s">
        <v>22</v>
      </c>
      <c r="C18" s="353">
        <v>16</v>
      </c>
      <c r="D18" s="354">
        <v>89</v>
      </c>
      <c r="E18" s="354">
        <v>55</v>
      </c>
      <c r="F18" s="354">
        <v>21</v>
      </c>
      <c r="G18" s="344">
        <v>0</v>
      </c>
      <c r="H18" s="355">
        <f t="shared" si="0"/>
        <v>76</v>
      </c>
      <c r="I18" s="348">
        <f t="shared" si="1"/>
        <v>181</v>
      </c>
      <c r="J18" s="25"/>
      <c r="K18" s="25"/>
      <c r="L18" s="153"/>
      <c r="M18" s="153"/>
    </row>
    <row r="19" spans="1:13" ht="12.95" customHeight="1" x14ac:dyDescent="0.2">
      <c r="A19" s="26">
        <v>9</v>
      </c>
      <c r="B19" s="27" t="s">
        <v>23</v>
      </c>
      <c r="C19" s="353">
        <v>21</v>
      </c>
      <c r="D19" s="354">
        <v>54</v>
      </c>
      <c r="E19" s="354">
        <v>36</v>
      </c>
      <c r="F19" s="354">
        <v>33</v>
      </c>
      <c r="G19" s="344">
        <v>7</v>
      </c>
      <c r="H19" s="355">
        <f t="shared" si="0"/>
        <v>69</v>
      </c>
      <c r="I19" s="348">
        <f t="shared" si="1"/>
        <v>151</v>
      </c>
      <c r="J19" s="25"/>
      <c r="K19" s="25"/>
      <c r="L19" s="153"/>
      <c r="M19" s="153"/>
    </row>
    <row r="20" spans="1:13" ht="12.95" customHeight="1" x14ac:dyDescent="0.2">
      <c r="A20" s="26">
        <v>10</v>
      </c>
      <c r="B20" s="27" t="s">
        <v>24</v>
      </c>
      <c r="C20" s="353">
        <f>'[16]MAL3T-2014A.XLS'!$G$1245</f>
        <v>18</v>
      </c>
      <c r="D20" s="354">
        <f>'[16]MAL3T-2014A.XLS'!$G$1246</f>
        <v>49</v>
      </c>
      <c r="E20" s="354">
        <f>'[16]MAL3T-2014A.XLS'!$G$1247</f>
        <v>55</v>
      </c>
      <c r="F20" s="354">
        <f>'[16]MAL3T-2014A.XLS'!$G$1248</f>
        <v>44</v>
      </c>
      <c r="G20" s="344">
        <f>'[16]MAL3T-2014A.XLS'!$G$1249</f>
        <v>3</v>
      </c>
      <c r="H20" s="355">
        <f t="shared" si="0"/>
        <v>99</v>
      </c>
      <c r="I20" s="348">
        <f t="shared" si="1"/>
        <v>169</v>
      </c>
      <c r="J20" s="25"/>
      <c r="K20" s="25"/>
      <c r="L20" s="153"/>
      <c r="M20" s="153"/>
    </row>
    <row r="21" spans="1:13" ht="19.5" customHeight="1" x14ac:dyDescent="0.2">
      <c r="A21" s="32">
        <v>11</v>
      </c>
      <c r="B21" s="33" t="s">
        <v>25</v>
      </c>
      <c r="C21" s="353">
        <v>14</v>
      </c>
      <c r="D21" s="354">
        <v>60</v>
      </c>
      <c r="E21" s="354">
        <v>53</v>
      </c>
      <c r="F21" s="354">
        <v>44</v>
      </c>
      <c r="G21" s="344">
        <v>4</v>
      </c>
      <c r="H21" s="355">
        <f t="shared" si="0"/>
        <v>97</v>
      </c>
      <c r="I21" s="348">
        <f t="shared" si="1"/>
        <v>175</v>
      </c>
      <c r="J21" s="25"/>
      <c r="K21" s="25"/>
      <c r="L21" s="153"/>
      <c r="M21" s="153"/>
    </row>
    <row r="22" spans="1:13" ht="12.95" customHeight="1" x14ac:dyDescent="0.2">
      <c r="A22" s="26">
        <v>12</v>
      </c>
      <c r="B22" s="27" t="s">
        <v>26</v>
      </c>
      <c r="C22" s="353">
        <v>14</v>
      </c>
      <c r="D22" s="354">
        <v>52</v>
      </c>
      <c r="E22" s="354">
        <v>92</v>
      </c>
      <c r="F22" s="354">
        <v>70</v>
      </c>
      <c r="G22" s="344">
        <v>22</v>
      </c>
      <c r="H22" s="355">
        <f t="shared" si="0"/>
        <v>162</v>
      </c>
      <c r="I22" s="348">
        <f t="shared" si="1"/>
        <v>250</v>
      </c>
      <c r="J22" s="25"/>
      <c r="K22" s="25"/>
      <c r="L22" s="153"/>
      <c r="M22" s="153"/>
    </row>
    <row r="23" spans="1:13" ht="12.95" customHeight="1" x14ac:dyDescent="0.2">
      <c r="A23" s="26">
        <v>13</v>
      </c>
      <c r="B23" s="27" t="s">
        <v>27</v>
      </c>
      <c r="C23" s="353">
        <v>23</v>
      </c>
      <c r="D23" s="354">
        <v>54</v>
      </c>
      <c r="E23" s="354">
        <v>52</v>
      </c>
      <c r="F23" s="354">
        <v>39</v>
      </c>
      <c r="G23" s="344">
        <v>4</v>
      </c>
      <c r="H23" s="355">
        <f t="shared" si="0"/>
        <v>91</v>
      </c>
      <c r="I23" s="348">
        <f t="shared" si="1"/>
        <v>172</v>
      </c>
      <c r="J23" s="25"/>
      <c r="K23" s="25"/>
      <c r="L23" s="153"/>
      <c r="M23" s="153"/>
    </row>
    <row r="24" spans="1:13" ht="12.95" customHeight="1" x14ac:dyDescent="0.2">
      <c r="A24" s="26">
        <v>14</v>
      </c>
      <c r="B24" s="27" t="s">
        <v>28</v>
      </c>
      <c r="C24" s="353">
        <v>14</v>
      </c>
      <c r="D24" s="354">
        <v>68</v>
      </c>
      <c r="E24" s="354">
        <v>41</v>
      </c>
      <c r="F24" s="354">
        <v>27</v>
      </c>
      <c r="G24" s="344">
        <v>4</v>
      </c>
      <c r="H24" s="355">
        <f t="shared" si="0"/>
        <v>68</v>
      </c>
      <c r="I24" s="348">
        <f t="shared" si="1"/>
        <v>154</v>
      </c>
      <c r="J24" s="25"/>
      <c r="K24" s="25"/>
      <c r="L24" s="153"/>
      <c r="M24" s="153"/>
    </row>
    <row r="25" spans="1:13" ht="12.95" customHeight="1" thickBot="1" x14ac:dyDescent="0.25">
      <c r="A25" s="34">
        <v>15</v>
      </c>
      <c r="B25" s="35" t="s">
        <v>29</v>
      </c>
      <c r="C25" s="1419">
        <v>23</v>
      </c>
      <c r="D25" s="1420">
        <v>50</v>
      </c>
      <c r="E25" s="1420">
        <v>84</v>
      </c>
      <c r="F25" s="1420">
        <v>74</v>
      </c>
      <c r="G25" s="1421">
        <v>5</v>
      </c>
      <c r="H25" s="362">
        <f t="shared" si="0"/>
        <v>158</v>
      </c>
      <c r="I25" s="361">
        <f t="shared" si="1"/>
        <v>236</v>
      </c>
      <c r="J25" s="25"/>
      <c r="K25" s="25"/>
      <c r="L25" s="153"/>
      <c r="M25" s="153"/>
    </row>
    <row r="26" spans="1:13" s="38" customFormat="1" ht="22.5" customHeight="1" x14ac:dyDescent="0.2">
      <c r="A26" s="114"/>
      <c r="B26" s="115" t="s">
        <v>487</v>
      </c>
      <c r="C26" s="1417">
        <f t="shared" ref="C26:I26" si="2">SUM(C11:C25)</f>
        <v>239</v>
      </c>
      <c r="D26" s="1418">
        <f t="shared" si="2"/>
        <v>733</v>
      </c>
      <c r="E26" s="1418">
        <f t="shared" si="2"/>
        <v>744</v>
      </c>
      <c r="F26" s="1418">
        <f t="shared" si="2"/>
        <v>495</v>
      </c>
      <c r="G26" s="82">
        <f t="shared" si="2"/>
        <v>91</v>
      </c>
      <c r="H26" s="433">
        <f t="shared" si="2"/>
        <v>1239</v>
      </c>
      <c r="I26" s="434">
        <f t="shared" si="2"/>
        <v>2302</v>
      </c>
      <c r="J26" s="71"/>
      <c r="K26" s="71"/>
      <c r="L26" s="153"/>
      <c r="M26" s="153"/>
    </row>
    <row r="27" spans="1:13" s="729" customFormat="1" ht="22.5" customHeight="1" x14ac:dyDescent="0.2">
      <c r="A27" s="198"/>
      <c r="B27" s="93" t="s">
        <v>257</v>
      </c>
      <c r="C27" s="21">
        <v>222</v>
      </c>
      <c r="D27" s="22">
        <v>687</v>
      </c>
      <c r="E27" s="22">
        <v>755</v>
      </c>
      <c r="F27" s="22">
        <v>441</v>
      </c>
      <c r="G27" s="23">
        <v>122</v>
      </c>
      <c r="H27" s="325">
        <v>1196</v>
      </c>
      <c r="I27" s="325">
        <v>2227</v>
      </c>
      <c r="J27" s="71"/>
      <c r="K27" s="71"/>
      <c r="L27" s="153"/>
      <c r="M27" s="153"/>
    </row>
    <row r="28" spans="1:13" s="38" customFormat="1" ht="22.5" customHeight="1" thickBot="1" x14ac:dyDescent="0.25">
      <c r="A28" s="138"/>
      <c r="B28" s="195" t="s">
        <v>162</v>
      </c>
      <c r="C28" s="176">
        <v>210</v>
      </c>
      <c r="D28" s="177">
        <v>666</v>
      </c>
      <c r="E28" s="177">
        <v>723</v>
      </c>
      <c r="F28" s="177">
        <v>414</v>
      </c>
      <c r="G28" s="196">
        <v>106</v>
      </c>
      <c r="H28" s="435">
        <v>1137</v>
      </c>
      <c r="I28" s="436">
        <v>2119</v>
      </c>
      <c r="J28" s="71"/>
      <c r="K28" s="71"/>
      <c r="L28" s="153"/>
      <c r="M28" s="153"/>
    </row>
    <row r="29" spans="1:13" s="38" customFormat="1" ht="22.5" customHeight="1" x14ac:dyDescent="0.2">
      <c r="A29" s="198"/>
      <c r="B29" s="94" t="s">
        <v>161</v>
      </c>
      <c r="C29" s="21">
        <v>178</v>
      </c>
      <c r="D29" s="22">
        <v>653</v>
      </c>
      <c r="E29" s="22">
        <v>730</v>
      </c>
      <c r="F29" s="22">
        <v>380</v>
      </c>
      <c r="G29" s="23">
        <v>107</v>
      </c>
      <c r="H29" s="325">
        <v>1110</v>
      </c>
      <c r="I29" s="325">
        <v>2048</v>
      </c>
      <c r="J29" s="71"/>
      <c r="K29" s="71"/>
      <c r="L29" s="153"/>
      <c r="M29" s="153"/>
    </row>
    <row r="30" spans="1:13" s="38" customFormat="1" ht="22.5" customHeight="1" x14ac:dyDescent="0.2">
      <c r="A30" s="198"/>
      <c r="B30" s="93" t="s">
        <v>79</v>
      </c>
      <c r="C30" s="21">
        <v>188</v>
      </c>
      <c r="D30" s="22">
        <v>648</v>
      </c>
      <c r="E30" s="22">
        <v>719</v>
      </c>
      <c r="F30" s="22">
        <v>365</v>
      </c>
      <c r="G30" s="23">
        <v>89</v>
      </c>
      <c r="H30" s="325">
        <v>1084</v>
      </c>
      <c r="I30" s="325">
        <v>2009</v>
      </c>
      <c r="J30" s="71"/>
      <c r="K30" s="71"/>
      <c r="L30" s="153"/>
      <c r="M30" s="153"/>
    </row>
    <row r="31" spans="1:13" s="38" customFormat="1" ht="22.5" customHeight="1" thickBot="1" x14ac:dyDescent="0.25">
      <c r="A31" s="73"/>
      <c r="B31" s="162" t="s">
        <v>256</v>
      </c>
      <c r="C31" s="163">
        <v>176</v>
      </c>
      <c r="D31" s="52">
        <v>633</v>
      </c>
      <c r="E31" s="52">
        <v>680</v>
      </c>
      <c r="F31" s="52">
        <v>341</v>
      </c>
      <c r="G31" s="164">
        <v>89</v>
      </c>
      <c r="H31" s="327">
        <v>1021</v>
      </c>
      <c r="I31" s="327">
        <v>1919</v>
      </c>
      <c r="J31" s="71"/>
      <c r="K31" s="71"/>
      <c r="L31" s="153"/>
      <c r="M31" s="153"/>
    </row>
    <row r="32" spans="1:13" x14ac:dyDescent="0.2">
      <c r="A32" s="1"/>
    </row>
  </sheetData>
  <mergeCells count="1">
    <mergeCell ref="C9:I9"/>
  </mergeCells>
  <pageMargins left="0.7" right="0.7" top="0.78740157499999996" bottom="0.78740157499999996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showGridLines="0" topLeftCell="A11" workbookViewId="0">
      <selection activeCell="P26" sqref="P26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15.7109375" style="2" customWidth="1"/>
    <col min="4" max="4" width="13" style="2" customWidth="1"/>
    <col min="5" max="5" width="13.28515625" style="2" customWidth="1"/>
    <col min="6" max="6" width="13.7109375" style="2" customWidth="1"/>
    <col min="7" max="7" width="12.140625" style="2" customWidth="1"/>
    <col min="8" max="8" width="13.5703125" style="38" customWidth="1"/>
    <col min="9" max="9" width="11.42578125" style="2" customWidth="1"/>
    <col min="10" max="16384" width="11.42578125" style="2"/>
  </cols>
  <sheetData>
    <row r="1" spans="1:9" x14ac:dyDescent="0.2">
      <c r="A1" s="258" t="s">
        <v>235</v>
      </c>
      <c r="B1" s="259"/>
    </row>
    <row r="2" spans="1:9" x14ac:dyDescent="0.2">
      <c r="A2" s="1" t="s">
        <v>0</v>
      </c>
    </row>
    <row r="3" spans="1:9" x14ac:dyDescent="0.2">
      <c r="A3" s="1"/>
    </row>
    <row r="4" spans="1:9" x14ac:dyDescent="0.2">
      <c r="A4" s="2"/>
      <c r="H4" s="2"/>
    </row>
    <row r="5" spans="1:9" x14ac:dyDescent="0.2">
      <c r="A5" s="1"/>
    </row>
    <row r="6" spans="1:9" x14ac:dyDescent="0.2">
      <c r="A6" s="349" t="str">
        <f>A12</f>
        <v xml:space="preserve">Tabell 3-12 - Aktiviteter for psykisk utviklingshemmede i regi av bydelen - inkl. plasser kjøpt fra andre - pr. 31.12  *) </v>
      </c>
    </row>
    <row r="7" spans="1:9" x14ac:dyDescent="0.2">
      <c r="A7" s="1"/>
    </row>
    <row r="8" spans="1:9" x14ac:dyDescent="0.2">
      <c r="A8" s="1"/>
    </row>
    <row r="9" spans="1:9" ht="24" customHeight="1" x14ac:dyDescent="0.2">
      <c r="A9" s="1"/>
    </row>
    <row r="12" spans="1:9" s="8" customFormat="1" ht="30" customHeight="1" thickBot="1" x14ac:dyDescent="0.25">
      <c r="A12" s="7" t="s">
        <v>365</v>
      </c>
      <c r="H12" s="76"/>
    </row>
    <row r="13" spans="1:9" s="153" customFormat="1" ht="26.25" customHeight="1" thickBot="1" x14ac:dyDescent="0.25">
      <c r="A13" s="9"/>
      <c r="B13" s="10"/>
      <c r="C13" s="12"/>
      <c r="D13" s="1659" t="s">
        <v>366</v>
      </c>
      <c r="E13" s="1659"/>
      <c r="F13" s="1659"/>
      <c r="G13" s="1659"/>
      <c r="H13" s="1659"/>
    </row>
    <row r="14" spans="1:9" s="153" customFormat="1" ht="55.5" customHeight="1" thickBot="1" x14ac:dyDescent="0.25">
      <c r="A14" s="13" t="s">
        <v>2</v>
      </c>
      <c r="B14" s="14" t="s">
        <v>3</v>
      </c>
      <c r="C14" s="56" t="s">
        <v>367</v>
      </c>
      <c r="D14" s="43" t="s">
        <v>368</v>
      </c>
      <c r="E14" s="46" t="s">
        <v>369</v>
      </c>
      <c r="F14" s="46" t="s">
        <v>370</v>
      </c>
      <c r="G14" s="46" t="s">
        <v>371</v>
      </c>
      <c r="H14" s="16" t="s">
        <v>372</v>
      </c>
    </row>
    <row r="15" spans="1:9" ht="12.95" customHeight="1" x14ac:dyDescent="0.2">
      <c r="A15" s="19">
        <v>1</v>
      </c>
      <c r="B15" s="20" t="s">
        <v>15</v>
      </c>
      <c r="C15" s="1431">
        <v>68</v>
      </c>
      <c r="D15" s="350">
        <v>31</v>
      </c>
      <c r="E15" s="351">
        <v>3</v>
      </c>
      <c r="F15" s="351">
        <v>8</v>
      </c>
      <c r="G15" s="343">
        <v>26</v>
      </c>
      <c r="H15" s="352">
        <f t="shared" ref="H15:H29" si="0">SUM(D15:G15)</f>
        <v>68</v>
      </c>
      <c r="I15" s="25"/>
    </row>
    <row r="16" spans="1:9" ht="12.95" customHeight="1" x14ac:dyDescent="0.2">
      <c r="A16" s="26">
        <v>2</v>
      </c>
      <c r="B16" s="27" t="s">
        <v>16</v>
      </c>
      <c r="C16" s="1432">
        <v>62</v>
      </c>
      <c r="D16" s="353">
        <v>40</v>
      </c>
      <c r="E16" s="354">
        <v>1</v>
      </c>
      <c r="F16" s="354">
        <v>9</v>
      </c>
      <c r="G16" s="344">
        <v>12</v>
      </c>
      <c r="H16" s="355">
        <f t="shared" si="0"/>
        <v>62</v>
      </c>
      <c r="I16" s="25"/>
    </row>
    <row r="17" spans="1:12" ht="12.95" customHeight="1" x14ac:dyDescent="0.2">
      <c r="A17" s="26">
        <v>3</v>
      </c>
      <c r="B17" s="27" t="s">
        <v>17</v>
      </c>
      <c r="C17" s="1432">
        <v>68</v>
      </c>
      <c r="D17" s="353">
        <v>27</v>
      </c>
      <c r="E17" s="354">
        <v>3</v>
      </c>
      <c r="F17" s="354">
        <v>15</v>
      </c>
      <c r="G17" s="344">
        <v>23</v>
      </c>
      <c r="H17" s="355">
        <f t="shared" si="0"/>
        <v>68</v>
      </c>
      <c r="I17" s="25"/>
    </row>
    <row r="18" spans="1:12" ht="12.95" customHeight="1" x14ac:dyDescent="0.2">
      <c r="A18" s="26">
        <v>4</v>
      </c>
      <c r="B18" s="27" t="s">
        <v>18</v>
      </c>
      <c r="C18" s="1432">
        <v>27</v>
      </c>
      <c r="D18" s="353">
        <v>25</v>
      </c>
      <c r="E18" s="354">
        <v>2</v>
      </c>
      <c r="F18" s="354">
        <v>0</v>
      </c>
      <c r="G18" s="344">
        <v>0</v>
      </c>
      <c r="H18" s="355">
        <f t="shared" si="0"/>
        <v>27</v>
      </c>
      <c r="I18" s="25"/>
    </row>
    <row r="19" spans="1:12" ht="12.95" customHeight="1" x14ac:dyDescent="0.2">
      <c r="A19" s="26">
        <v>5</v>
      </c>
      <c r="B19" s="27" t="s">
        <v>19</v>
      </c>
      <c r="C19" s="1432">
        <v>58</v>
      </c>
      <c r="D19" s="353">
        <v>21</v>
      </c>
      <c r="E19" s="354">
        <v>0</v>
      </c>
      <c r="F19" s="354">
        <v>7</v>
      </c>
      <c r="G19" s="344">
        <v>30</v>
      </c>
      <c r="H19" s="355">
        <f t="shared" si="0"/>
        <v>58</v>
      </c>
      <c r="I19" s="25"/>
    </row>
    <row r="20" spans="1:12" ht="18.75" customHeight="1" x14ac:dyDescent="0.2">
      <c r="A20" s="32">
        <v>6</v>
      </c>
      <c r="B20" s="33" t="s">
        <v>20</v>
      </c>
      <c r="C20" s="1432">
        <v>74</v>
      </c>
      <c r="D20" s="353">
        <v>12</v>
      </c>
      <c r="E20" s="354">
        <v>3</v>
      </c>
      <c r="F20" s="354">
        <v>12</v>
      </c>
      <c r="G20" s="344">
        <v>47</v>
      </c>
      <c r="H20" s="355">
        <f t="shared" si="0"/>
        <v>74</v>
      </c>
      <c r="I20" s="25"/>
    </row>
    <row r="21" spans="1:12" ht="12.95" customHeight="1" x14ac:dyDescent="0.2">
      <c r="A21" s="32">
        <v>7</v>
      </c>
      <c r="B21" s="33" t="s">
        <v>21</v>
      </c>
      <c r="C21" s="1432">
        <v>120</v>
      </c>
      <c r="D21" s="353">
        <v>14</v>
      </c>
      <c r="E21" s="354">
        <v>5</v>
      </c>
      <c r="F21" s="354">
        <v>46</v>
      </c>
      <c r="G21" s="344">
        <v>55</v>
      </c>
      <c r="H21" s="355">
        <f t="shared" si="0"/>
        <v>120</v>
      </c>
      <c r="I21" s="25"/>
    </row>
    <row r="22" spans="1:12" ht="12.95" customHeight="1" x14ac:dyDescent="0.2">
      <c r="A22" s="26">
        <v>8</v>
      </c>
      <c r="B22" s="27" t="s">
        <v>22</v>
      </c>
      <c r="C22" s="1432">
        <v>114</v>
      </c>
      <c r="D22" s="353">
        <v>12</v>
      </c>
      <c r="E22" s="354">
        <v>3</v>
      </c>
      <c r="F22" s="354">
        <v>42</v>
      </c>
      <c r="G22" s="344">
        <v>57</v>
      </c>
      <c r="H22" s="355">
        <f t="shared" si="0"/>
        <v>114</v>
      </c>
      <c r="I22" s="25"/>
    </row>
    <row r="23" spans="1:12" ht="12.95" customHeight="1" x14ac:dyDescent="0.2">
      <c r="A23" s="26">
        <v>9</v>
      </c>
      <c r="B23" s="27" t="s">
        <v>23</v>
      </c>
      <c r="C23" s="1432">
        <v>99</v>
      </c>
      <c r="D23" s="353">
        <v>39</v>
      </c>
      <c r="E23" s="354">
        <v>4</v>
      </c>
      <c r="F23" s="354">
        <v>9</v>
      </c>
      <c r="G23" s="344">
        <v>47</v>
      </c>
      <c r="H23" s="355">
        <f t="shared" si="0"/>
        <v>99</v>
      </c>
      <c r="I23" s="25"/>
    </row>
    <row r="24" spans="1:12" ht="12.95" customHeight="1" x14ac:dyDescent="0.2">
      <c r="A24" s="26">
        <v>10</v>
      </c>
      <c r="B24" s="27" t="s">
        <v>24</v>
      </c>
      <c r="C24" s="1432">
        <f>'[16]MAL3T-2014A.XLS'!$G$1256</f>
        <v>85</v>
      </c>
      <c r="D24" s="353">
        <f>'[16]MAL3T-2014A.XLS'!$G$1258</f>
        <v>14</v>
      </c>
      <c r="E24" s="354">
        <f>'[16]MAL3T-2014A.XLS'!$G$1259</f>
        <v>2</v>
      </c>
      <c r="F24" s="354">
        <f>'[16]MAL3T-2014A.XLS'!$G$1260</f>
        <v>16</v>
      </c>
      <c r="G24" s="344">
        <f>'[16]MAL3T-2014A.XLS'!$G$1261</f>
        <v>53</v>
      </c>
      <c r="H24" s="355">
        <f t="shared" si="0"/>
        <v>85</v>
      </c>
      <c r="I24" s="25"/>
    </row>
    <row r="25" spans="1:12" ht="19.5" customHeight="1" x14ac:dyDescent="0.2">
      <c r="A25" s="32">
        <v>11</v>
      </c>
      <c r="B25" s="33" t="s">
        <v>25</v>
      </c>
      <c r="C25" s="1432">
        <v>103</v>
      </c>
      <c r="D25" s="353">
        <v>15</v>
      </c>
      <c r="E25" s="354">
        <v>0</v>
      </c>
      <c r="F25" s="354">
        <v>2</v>
      </c>
      <c r="G25" s="344">
        <v>86</v>
      </c>
      <c r="H25" s="355">
        <f t="shared" si="0"/>
        <v>103</v>
      </c>
      <c r="I25" s="25"/>
    </row>
    <row r="26" spans="1:12" ht="12.95" customHeight="1" x14ac:dyDescent="0.2">
      <c r="A26" s="26">
        <v>12</v>
      </c>
      <c r="B26" s="27" t="s">
        <v>26</v>
      </c>
      <c r="C26" s="1432">
        <v>115</v>
      </c>
      <c r="D26" s="353">
        <v>34</v>
      </c>
      <c r="E26" s="354">
        <v>7</v>
      </c>
      <c r="F26" s="354">
        <v>26</v>
      </c>
      <c r="G26" s="344">
        <v>48</v>
      </c>
      <c r="H26" s="355">
        <f t="shared" si="0"/>
        <v>115</v>
      </c>
      <c r="I26" s="25"/>
      <c r="L26" s="2" t="s">
        <v>166</v>
      </c>
    </row>
    <row r="27" spans="1:12" ht="12.95" customHeight="1" x14ac:dyDescent="0.2">
      <c r="A27" s="26">
        <v>13</v>
      </c>
      <c r="B27" s="27" t="s">
        <v>27</v>
      </c>
      <c r="C27" s="1432">
        <v>111</v>
      </c>
      <c r="D27" s="353">
        <v>20</v>
      </c>
      <c r="E27" s="354">
        <v>9</v>
      </c>
      <c r="F27" s="354">
        <v>9</v>
      </c>
      <c r="G27" s="344">
        <v>73</v>
      </c>
      <c r="H27" s="355">
        <f t="shared" si="0"/>
        <v>111</v>
      </c>
      <c r="I27" s="25"/>
    </row>
    <row r="28" spans="1:12" ht="12.95" customHeight="1" x14ac:dyDescent="0.2">
      <c r="A28" s="26">
        <v>14</v>
      </c>
      <c r="B28" s="27" t="s">
        <v>28</v>
      </c>
      <c r="C28" s="1432">
        <v>103</v>
      </c>
      <c r="D28" s="353">
        <v>23</v>
      </c>
      <c r="E28" s="354">
        <v>3</v>
      </c>
      <c r="F28" s="354">
        <v>4</v>
      </c>
      <c r="G28" s="344">
        <v>73</v>
      </c>
      <c r="H28" s="355">
        <f t="shared" si="0"/>
        <v>103</v>
      </c>
      <c r="I28" s="25"/>
    </row>
    <row r="29" spans="1:12" ht="12.95" customHeight="1" thickBot="1" x14ac:dyDescent="0.25">
      <c r="A29" s="34">
        <v>15</v>
      </c>
      <c r="B29" s="35" t="s">
        <v>29</v>
      </c>
      <c r="C29" s="1433">
        <v>137</v>
      </c>
      <c r="D29" s="1419">
        <v>39</v>
      </c>
      <c r="E29" s="1420">
        <v>9</v>
      </c>
      <c r="F29" s="1420">
        <v>35</v>
      </c>
      <c r="G29" s="1421">
        <v>54</v>
      </c>
      <c r="H29" s="362">
        <f t="shared" si="0"/>
        <v>137</v>
      </c>
      <c r="I29" s="25"/>
    </row>
    <row r="30" spans="1:12" s="38" customFormat="1" ht="22.5" customHeight="1" x14ac:dyDescent="0.2">
      <c r="A30" s="959"/>
      <c r="B30" s="957" t="s">
        <v>487</v>
      </c>
      <c r="C30" s="1423">
        <f t="shared" ref="C30:H30" si="1">SUM(C15:C29)</f>
        <v>1344</v>
      </c>
      <c r="D30" s="1423">
        <f t="shared" si="1"/>
        <v>366</v>
      </c>
      <c r="E30" s="1423">
        <f t="shared" si="1"/>
        <v>54</v>
      </c>
      <c r="F30" s="1423">
        <f t="shared" si="1"/>
        <v>240</v>
      </c>
      <c r="G30" s="1423">
        <f t="shared" si="1"/>
        <v>684</v>
      </c>
      <c r="H30" s="1424">
        <f t="shared" si="1"/>
        <v>1344</v>
      </c>
      <c r="I30" s="71"/>
    </row>
    <row r="31" spans="1:12" s="976" customFormat="1" ht="22.5" customHeight="1" x14ac:dyDescent="0.2">
      <c r="A31" s="780"/>
      <c r="B31" s="779" t="s">
        <v>257</v>
      </c>
      <c r="C31" s="354">
        <v>1206</v>
      </c>
      <c r="D31" s="354">
        <v>295</v>
      </c>
      <c r="E31" s="354">
        <v>52</v>
      </c>
      <c r="F31" s="354">
        <v>210</v>
      </c>
      <c r="G31" s="354">
        <v>649</v>
      </c>
      <c r="H31" s="1425">
        <v>1206</v>
      </c>
      <c r="I31" s="775"/>
    </row>
    <row r="32" spans="1:12" s="38" customFormat="1" ht="22.5" customHeight="1" thickBot="1" x14ac:dyDescent="0.25">
      <c r="A32" s="1427"/>
      <c r="B32" s="1428" t="s">
        <v>162</v>
      </c>
      <c r="C32" s="437">
        <v>1207</v>
      </c>
      <c r="D32" s="437">
        <v>320</v>
      </c>
      <c r="E32" s="437">
        <v>47</v>
      </c>
      <c r="F32" s="437">
        <v>197</v>
      </c>
      <c r="G32" s="437">
        <v>643</v>
      </c>
      <c r="H32" s="1429">
        <v>1207</v>
      </c>
      <c r="I32" s="71"/>
    </row>
    <row r="33" spans="1:9" s="38" customFormat="1" ht="22.5" customHeight="1" x14ac:dyDescent="0.2">
      <c r="A33" s="985"/>
      <c r="B33" s="991" t="s">
        <v>161</v>
      </c>
      <c r="C33" s="351">
        <v>1151</v>
      </c>
      <c r="D33" s="351">
        <v>309</v>
      </c>
      <c r="E33" s="351">
        <v>42</v>
      </c>
      <c r="F33" s="351">
        <v>222</v>
      </c>
      <c r="G33" s="351">
        <v>578</v>
      </c>
      <c r="H33" s="1430">
        <v>1151</v>
      </c>
      <c r="I33" s="71"/>
    </row>
    <row r="34" spans="1:9" s="38" customFormat="1" ht="22.5" customHeight="1" x14ac:dyDescent="0.2">
      <c r="A34" s="780"/>
      <c r="B34" s="779" t="s">
        <v>79</v>
      </c>
      <c r="C34" s="354">
        <v>1105</v>
      </c>
      <c r="D34" s="354">
        <v>248</v>
      </c>
      <c r="E34" s="354">
        <v>69</v>
      </c>
      <c r="F34" s="354">
        <v>187</v>
      </c>
      <c r="G34" s="354">
        <v>601</v>
      </c>
      <c r="H34" s="1425">
        <v>1105</v>
      </c>
      <c r="I34" s="71"/>
    </row>
    <row r="35" spans="1:9" s="38" customFormat="1" ht="22.5" customHeight="1" x14ac:dyDescent="0.2">
      <c r="A35" s="780"/>
      <c r="B35" s="779" t="s">
        <v>256</v>
      </c>
      <c r="C35" s="354">
        <v>1059</v>
      </c>
      <c r="D35" s="354">
        <v>218</v>
      </c>
      <c r="E35" s="354">
        <v>62</v>
      </c>
      <c r="F35" s="354">
        <v>164</v>
      </c>
      <c r="G35" s="354">
        <v>615</v>
      </c>
      <c r="H35" s="1425">
        <v>1059</v>
      </c>
      <c r="I35" s="71"/>
    </row>
    <row r="36" spans="1:9" s="38" customFormat="1" ht="22.5" customHeight="1" x14ac:dyDescent="0.2">
      <c r="A36" s="780"/>
      <c r="B36" s="779" t="s">
        <v>351</v>
      </c>
      <c r="C36" s="354">
        <v>884</v>
      </c>
      <c r="D36" s="354">
        <v>165</v>
      </c>
      <c r="E36" s="354">
        <v>31</v>
      </c>
      <c r="F36" s="354">
        <v>178</v>
      </c>
      <c r="G36" s="354">
        <v>510</v>
      </c>
      <c r="H36" s="1425">
        <v>884</v>
      </c>
      <c r="I36" s="71"/>
    </row>
    <row r="37" spans="1:9" s="38" customFormat="1" ht="22.5" customHeight="1" x14ac:dyDescent="0.2">
      <c r="A37" s="780"/>
      <c r="B37" s="779" t="s">
        <v>373</v>
      </c>
      <c r="C37" s="354">
        <v>953</v>
      </c>
      <c r="D37" s="354">
        <v>190</v>
      </c>
      <c r="E37" s="354">
        <v>33</v>
      </c>
      <c r="F37" s="354">
        <v>214</v>
      </c>
      <c r="G37" s="354">
        <v>516</v>
      </c>
      <c r="H37" s="1425">
        <v>953</v>
      </c>
      <c r="I37" s="71"/>
    </row>
    <row r="38" spans="1:9" s="38" customFormat="1" ht="22.5" customHeight="1" thickBot="1" x14ac:dyDescent="0.25">
      <c r="A38" s="956"/>
      <c r="B38" s="958" t="s">
        <v>353</v>
      </c>
      <c r="C38" s="1420">
        <v>916</v>
      </c>
      <c r="D38" s="1420">
        <v>174</v>
      </c>
      <c r="E38" s="1420">
        <v>21</v>
      </c>
      <c r="F38" s="1420">
        <v>206</v>
      </c>
      <c r="G38" s="1420">
        <v>515</v>
      </c>
      <c r="H38" s="1426">
        <v>916</v>
      </c>
      <c r="I38" s="71"/>
    </row>
    <row r="39" spans="1:9" x14ac:dyDescent="0.2">
      <c r="A39" s="1"/>
    </row>
    <row r="40" spans="1:9" x14ac:dyDescent="0.2">
      <c r="A40" s="1"/>
    </row>
  </sheetData>
  <mergeCells count="1">
    <mergeCell ref="D13:H13"/>
  </mergeCells>
  <pageMargins left="0.7" right="0.7" top="0.78740157499999996" bottom="0.78740157499999996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165"/>
  <sheetViews>
    <sheetView showGridLines="0" topLeftCell="A19" workbookViewId="0">
      <selection activeCell="U5" sqref="U5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9" style="2" customWidth="1"/>
    <col min="4" max="4" width="8.28515625" style="2" customWidth="1"/>
    <col min="5" max="5" width="10.42578125" style="2" customWidth="1"/>
    <col min="6" max="6" width="10.28515625" style="2" customWidth="1"/>
    <col min="7" max="8" width="11" style="2" customWidth="1"/>
    <col min="9" max="9" width="11.7109375" style="2" customWidth="1"/>
    <col min="10" max="10" width="15.7109375" style="2" customWidth="1"/>
    <col min="11" max="11" width="16.5703125" style="2" customWidth="1"/>
    <col min="12" max="12" width="6.42578125" style="2" customWidth="1"/>
    <col min="13" max="13" width="7.140625" style="2" customWidth="1"/>
    <col min="14" max="14" width="6.140625" style="5" bestFit="1" customWidth="1"/>
    <col min="15" max="15" width="22" style="2" bestFit="1" customWidth="1"/>
    <col min="16" max="18" width="11.7109375" style="2" customWidth="1"/>
    <col min="19" max="19" width="8.140625" style="2" bestFit="1" customWidth="1"/>
    <col min="20" max="21" width="7.85546875" style="2" bestFit="1" customWidth="1"/>
    <col min="22" max="23" width="7.85546875" style="2" customWidth="1"/>
    <col min="24" max="24" width="7.85546875" style="2" bestFit="1" customWidth="1"/>
    <col min="25" max="25" width="7.7109375" style="2" customWidth="1"/>
    <col min="26" max="29" width="7.5703125" style="2" customWidth="1"/>
    <col min="30" max="30" width="7.85546875" style="2" customWidth="1"/>
    <col min="31" max="31" width="11.42578125" style="2" customWidth="1"/>
    <col min="32" max="16384" width="11.42578125" style="2"/>
  </cols>
  <sheetData>
    <row r="1" spans="1:31" x14ac:dyDescent="0.2">
      <c r="A1" s="258" t="s">
        <v>235</v>
      </c>
      <c r="B1" s="258"/>
    </row>
    <row r="2" spans="1:31" x14ac:dyDescent="0.2">
      <c r="A2" s="1" t="s">
        <v>0</v>
      </c>
      <c r="N2" s="1" t="s">
        <v>0</v>
      </c>
    </row>
    <row r="3" spans="1:31" x14ac:dyDescent="0.2">
      <c r="A3" s="1"/>
      <c r="N3" s="1"/>
    </row>
    <row r="4" spans="1:31" x14ac:dyDescent="0.2">
      <c r="A4" s="1" t="str">
        <f>A8</f>
        <v>Tabell 3 -14 - A1 -  Eldresentre - personell og årsverk pr. 31.12.</v>
      </c>
      <c r="N4" s="1" t="str">
        <f>N8</f>
        <v>Tabell 3 -14 - A2 -  Eldresentre - brukere pr. 31.12.</v>
      </c>
    </row>
    <row r="5" spans="1:31" x14ac:dyDescent="0.2">
      <c r="A5" s="1" t="str">
        <f>N8</f>
        <v>Tabell 3 -14 - A2 -  Eldresentre - brukere pr. 31.12.</v>
      </c>
      <c r="N5" s="1"/>
    </row>
    <row r="6" spans="1:31" x14ac:dyDescent="0.2">
      <c r="A6" s="1" t="e">
        <f>#REF!</f>
        <v>#REF!</v>
      </c>
      <c r="N6" s="1"/>
    </row>
    <row r="7" spans="1:31" x14ac:dyDescent="0.2">
      <c r="O7" s="280" t="s">
        <v>554</v>
      </c>
    </row>
    <row r="8" spans="1:31" s="8" customFormat="1" ht="30" customHeight="1" thickBot="1" x14ac:dyDescent="0.25">
      <c r="A8" s="7" t="s">
        <v>374</v>
      </c>
      <c r="N8" s="7" t="s">
        <v>375</v>
      </c>
      <c r="Y8" s="399" t="s">
        <v>555</v>
      </c>
    </row>
    <row r="9" spans="1:31" s="153" customFormat="1" ht="26.25" customHeight="1" thickBot="1" x14ac:dyDescent="0.25">
      <c r="A9" s="9"/>
      <c r="B9" s="10"/>
      <c r="C9" s="1659" t="s">
        <v>357</v>
      </c>
      <c r="D9" s="1659"/>
      <c r="E9" s="1659" t="s">
        <v>376</v>
      </c>
      <c r="F9" s="1659"/>
      <c r="G9" s="1659"/>
      <c r="H9" s="357"/>
      <c r="I9" s="1659" t="s">
        <v>377</v>
      </c>
      <c r="J9" s="1659"/>
      <c r="K9" s="1659"/>
      <c r="L9" s="54"/>
      <c r="N9" s="9"/>
      <c r="O9" s="10"/>
      <c r="P9" s="1659" t="s">
        <v>377</v>
      </c>
      <c r="Q9" s="1659"/>
      <c r="R9" s="1659"/>
      <c r="S9" s="1659" t="s">
        <v>378</v>
      </c>
      <c r="T9" s="1659"/>
      <c r="U9" s="1659"/>
      <c r="V9" s="1659"/>
      <c r="W9" s="1659"/>
      <c r="X9" s="1659"/>
      <c r="Y9" s="1659" t="s">
        <v>379</v>
      </c>
      <c r="Z9" s="1659"/>
      <c r="AA9" s="1659"/>
      <c r="AB9" s="1659"/>
      <c r="AC9" s="1659"/>
      <c r="AD9" s="1659"/>
    </row>
    <row r="10" spans="1:31" s="153" customFormat="1" ht="63.75" customHeight="1" thickBot="1" x14ac:dyDescent="0.25">
      <c r="A10" s="13" t="s">
        <v>2</v>
      </c>
      <c r="B10" s="14" t="s">
        <v>3</v>
      </c>
      <c r="C10" s="13" t="s">
        <v>380</v>
      </c>
      <c r="D10" s="345" t="s">
        <v>381</v>
      </c>
      <c r="E10" s="45" t="s">
        <v>380</v>
      </c>
      <c r="F10" s="46" t="s">
        <v>381</v>
      </c>
      <c r="G10" s="44" t="s">
        <v>382</v>
      </c>
      <c r="H10" s="12" t="s">
        <v>383</v>
      </c>
      <c r="I10" s="1479" t="s">
        <v>384</v>
      </c>
      <c r="J10" s="358" t="s">
        <v>385</v>
      </c>
      <c r="K10" s="358" t="s">
        <v>386</v>
      </c>
      <c r="L10" s="54"/>
      <c r="N10" s="13" t="s">
        <v>2</v>
      </c>
      <c r="O10" s="14" t="s">
        <v>3</v>
      </c>
      <c r="P10" s="17" t="s">
        <v>387</v>
      </c>
      <c r="Q10" s="15" t="s">
        <v>388</v>
      </c>
      <c r="R10" s="262" t="s">
        <v>389</v>
      </c>
      <c r="S10" s="45" t="s">
        <v>390</v>
      </c>
      <c r="T10" s="46" t="s">
        <v>391</v>
      </c>
      <c r="U10" s="46" t="s">
        <v>392</v>
      </c>
      <c r="V10" s="46" t="s">
        <v>393</v>
      </c>
      <c r="W10" s="46" t="s">
        <v>394</v>
      </c>
      <c r="X10" s="46" t="s">
        <v>395</v>
      </c>
      <c r="Y10" s="17" t="s">
        <v>390</v>
      </c>
      <c r="Z10" s="18" t="s">
        <v>391</v>
      </c>
      <c r="AA10" s="17" t="s">
        <v>392</v>
      </c>
      <c r="AB10" s="18" t="s">
        <v>393</v>
      </c>
      <c r="AC10" s="17" t="s">
        <v>394</v>
      </c>
      <c r="AD10" s="16" t="s">
        <v>395</v>
      </c>
    </row>
    <row r="11" spans="1:31" ht="12.95" customHeight="1" x14ac:dyDescent="0.2">
      <c r="A11" s="19">
        <v>1</v>
      </c>
      <c r="B11" s="20" t="s">
        <v>15</v>
      </c>
      <c r="C11" s="1464">
        <v>24</v>
      </c>
      <c r="D11" s="1465">
        <v>64</v>
      </c>
      <c r="E11" s="1470">
        <v>12.5</v>
      </c>
      <c r="F11" s="1471">
        <v>7</v>
      </c>
      <c r="G11" s="1476">
        <f t="shared" ref="G11:G25" si="0">SUM(E11:F11)</f>
        <v>19.5</v>
      </c>
      <c r="H11" s="1476">
        <v>23.5</v>
      </c>
      <c r="I11" s="1480">
        <v>610</v>
      </c>
      <c r="J11" s="352">
        <f t="shared" ref="J11:J26" si="1">I11/E11</f>
        <v>48.8</v>
      </c>
      <c r="K11" s="352">
        <f t="shared" ref="K11:K26" si="2">I11/G11</f>
        <v>31.282051282051281</v>
      </c>
      <c r="L11" s="54"/>
      <c r="M11" s="153"/>
      <c r="N11" s="19">
        <v>1</v>
      </c>
      <c r="O11" s="20" t="s">
        <v>15</v>
      </c>
      <c r="P11" s="1480">
        <v>610</v>
      </c>
      <c r="Q11" s="1583">
        <f>P11/kriteriebefolkning!T5</f>
        <v>0.22915101427498122</v>
      </c>
      <c r="R11" s="359">
        <f t="shared" ref="R11:R26" si="3">Q11/$Q$26-1</f>
        <v>-0.61752869451965231</v>
      </c>
      <c r="S11" s="99">
        <v>200</v>
      </c>
      <c r="T11" s="984">
        <v>340</v>
      </c>
      <c r="U11" s="984">
        <v>70</v>
      </c>
      <c r="V11" s="984">
        <v>0</v>
      </c>
      <c r="W11" s="984">
        <v>0</v>
      </c>
      <c r="X11" s="100">
        <v>0</v>
      </c>
      <c r="Y11" s="99" t="s">
        <v>297</v>
      </c>
      <c r="Z11" s="984" t="s">
        <v>297</v>
      </c>
      <c r="AA11" s="984">
        <v>0</v>
      </c>
      <c r="AB11" s="984">
        <v>0</v>
      </c>
      <c r="AC11" s="984">
        <v>0</v>
      </c>
      <c r="AD11" s="100">
        <v>0</v>
      </c>
      <c r="AE11" s="25"/>
    </row>
    <row r="12" spans="1:31" ht="12.95" customHeight="1" x14ac:dyDescent="0.2">
      <c r="A12" s="26">
        <v>2</v>
      </c>
      <c r="B12" s="27" t="s">
        <v>16</v>
      </c>
      <c r="C12" s="1466">
        <v>18</v>
      </c>
      <c r="D12" s="1467">
        <v>191</v>
      </c>
      <c r="E12" s="1472">
        <v>16.54</v>
      </c>
      <c r="F12" s="1473">
        <v>22.23</v>
      </c>
      <c r="G12" s="1477">
        <f t="shared" si="0"/>
        <v>38.769999999999996</v>
      </c>
      <c r="H12" s="1477">
        <v>13</v>
      </c>
      <c r="I12" s="1481">
        <v>2770</v>
      </c>
      <c r="J12" s="355">
        <f t="shared" si="1"/>
        <v>167.47279322853689</v>
      </c>
      <c r="K12" s="355">
        <f t="shared" si="2"/>
        <v>71.446995099303592</v>
      </c>
      <c r="L12" s="54"/>
      <c r="M12" s="153"/>
      <c r="N12" s="26">
        <v>2</v>
      </c>
      <c r="O12" s="27" t="s">
        <v>16</v>
      </c>
      <c r="P12" s="1481">
        <v>2770</v>
      </c>
      <c r="Q12" s="1583">
        <f>P12/kriteriebefolkning!T6</f>
        <v>1.0393996247654784</v>
      </c>
      <c r="R12" s="359">
        <f t="shared" si="3"/>
        <v>0.73484081079731722</v>
      </c>
      <c r="S12" s="101">
        <v>712</v>
      </c>
      <c r="T12" s="776">
        <v>1144</v>
      </c>
      <c r="U12" s="776">
        <v>914</v>
      </c>
      <c r="V12" s="776">
        <v>0</v>
      </c>
      <c r="W12" s="776">
        <v>0</v>
      </c>
      <c r="X12" s="102">
        <v>0</v>
      </c>
      <c r="Y12" s="101" t="s">
        <v>297</v>
      </c>
      <c r="Z12" s="776" t="s">
        <v>297</v>
      </c>
      <c r="AA12" s="776" t="s">
        <v>297</v>
      </c>
      <c r="AB12" s="776">
        <v>0</v>
      </c>
      <c r="AC12" s="776">
        <v>0</v>
      </c>
      <c r="AD12" s="102">
        <v>0</v>
      </c>
      <c r="AE12" s="25"/>
    </row>
    <row r="13" spans="1:31" ht="12.95" customHeight="1" x14ac:dyDescent="0.2">
      <c r="A13" s="26">
        <v>3</v>
      </c>
      <c r="B13" s="27" t="s">
        <v>17</v>
      </c>
      <c r="C13" s="1466">
        <v>13</v>
      </c>
      <c r="D13" s="1467">
        <v>71</v>
      </c>
      <c r="E13" s="1472">
        <v>8.8000000000000007</v>
      </c>
      <c r="F13" s="1473">
        <v>7.3</v>
      </c>
      <c r="G13" s="1477">
        <f t="shared" si="0"/>
        <v>16.100000000000001</v>
      </c>
      <c r="H13" s="1477">
        <v>0</v>
      </c>
      <c r="I13" s="1481">
        <v>797</v>
      </c>
      <c r="J13" s="355">
        <f>I13/E13</f>
        <v>90.568181818181813</v>
      </c>
      <c r="K13" s="355">
        <f t="shared" si="2"/>
        <v>49.503105590062106</v>
      </c>
      <c r="L13" s="54"/>
      <c r="M13" s="153"/>
      <c r="N13" s="26">
        <v>3</v>
      </c>
      <c r="O13" s="27" t="s">
        <v>17</v>
      </c>
      <c r="P13" s="1481">
        <v>797</v>
      </c>
      <c r="Q13" s="1583">
        <f>P13/kriteriebefolkning!T7</f>
        <v>0.31477093206951029</v>
      </c>
      <c r="R13" s="359">
        <f t="shared" si="3"/>
        <v>-0.47462222806737209</v>
      </c>
      <c r="S13" s="101">
        <v>797</v>
      </c>
      <c r="T13" s="776">
        <v>0</v>
      </c>
      <c r="U13" s="776">
        <v>0</v>
      </c>
      <c r="V13" s="776">
        <v>0</v>
      </c>
      <c r="W13" s="776">
        <v>0</v>
      </c>
      <c r="X13" s="102">
        <v>0</v>
      </c>
      <c r="Y13" s="101" t="s">
        <v>321</v>
      </c>
      <c r="Z13" s="776">
        <v>0</v>
      </c>
      <c r="AA13" s="776">
        <v>0</v>
      </c>
      <c r="AB13" s="776">
        <v>0</v>
      </c>
      <c r="AC13" s="776">
        <v>0</v>
      </c>
      <c r="AD13" s="102">
        <v>0</v>
      </c>
      <c r="AE13" s="25"/>
    </row>
    <row r="14" spans="1:31" ht="12.95" customHeight="1" x14ac:dyDescent="0.2">
      <c r="A14" s="26">
        <v>4</v>
      </c>
      <c r="B14" s="27" t="s">
        <v>18</v>
      </c>
      <c r="C14" s="1466">
        <v>7</v>
      </c>
      <c r="D14" s="1467">
        <v>70</v>
      </c>
      <c r="E14" s="1472">
        <v>6</v>
      </c>
      <c r="F14" s="1473">
        <v>0</v>
      </c>
      <c r="G14" s="1477">
        <f t="shared" si="0"/>
        <v>6</v>
      </c>
      <c r="H14" s="1477">
        <v>6</v>
      </c>
      <c r="I14" s="1481">
        <v>750</v>
      </c>
      <c r="J14" s="355">
        <f t="shared" si="1"/>
        <v>125</v>
      </c>
      <c r="K14" s="355">
        <f t="shared" si="2"/>
        <v>125</v>
      </c>
      <c r="L14" s="54"/>
      <c r="M14" s="153"/>
      <c r="N14" s="26">
        <v>4</v>
      </c>
      <c r="O14" s="27" t="s">
        <v>18</v>
      </c>
      <c r="P14" s="1481">
        <v>750</v>
      </c>
      <c r="Q14" s="1583">
        <f>P14/kriteriebefolkning!T8</f>
        <v>0.30254134731746674</v>
      </c>
      <c r="R14" s="359">
        <f t="shared" si="3"/>
        <v>-0.49503437968012343</v>
      </c>
      <c r="S14" s="101">
        <v>750</v>
      </c>
      <c r="T14" s="776">
        <v>0</v>
      </c>
      <c r="U14" s="776">
        <v>0</v>
      </c>
      <c r="V14" s="776">
        <v>0</v>
      </c>
      <c r="W14" s="776">
        <v>0</v>
      </c>
      <c r="X14" s="102">
        <v>0</v>
      </c>
      <c r="Y14" s="101" t="s">
        <v>297</v>
      </c>
      <c r="Z14" s="776">
        <v>0</v>
      </c>
      <c r="AA14" s="776">
        <v>0</v>
      </c>
      <c r="AB14" s="776">
        <v>0</v>
      </c>
      <c r="AC14" s="776">
        <v>0</v>
      </c>
      <c r="AD14" s="102">
        <v>0</v>
      </c>
      <c r="AE14" s="25"/>
    </row>
    <row r="15" spans="1:31" ht="12.95" customHeight="1" x14ac:dyDescent="0.2">
      <c r="A15" s="26">
        <v>5</v>
      </c>
      <c r="B15" s="27" t="s">
        <v>19</v>
      </c>
      <c r="C15" s="1466">
        <v>11</v>
      </c>
      <c r="D15" s="1467">
        <v>126</v>
      </c>
      <c r="E15" s="1472">
        <v>10.4</v>
      </c>
      <c r="F15" s="1473">
        <v>11.2</v>
      </c>
      <c r="G15" s="1477">
        <f t="shared" si="0"/>
        <v>21.6</v>
      </c>
      <c r="H15" s="1477">
        <v>10.4</v>
      </c>
      <c r="I15" s="1481">
        <v>3394</v>
      </c>
      <c r="J15" s="355">
        <f t="shared" si="1"/>
        <v>326.34615384615381</v>
      </c>
      <c r="K15" s="355">
        <f t="shared" si="2"/>
        <v>157.12962962962962</v>
      </c>
      <c r="L15" s="54"/>
      <c r="M15" s="153"/>
      <c r="N15" s="26">
        <v>5</v>
      </c>
      <c r="O15" s="27" t="s">
        <v>19</v>
      </c>
      <c r="P15" s="1481">
        <v>3394</v>
      </c>
      <c r="Q15" s="1583">
        <f>P15/kriteriebefolkning!T9</f>
        <v>0.49374454466104162</v>
      </c>
      <c r="R15" s="359">
        <f t="shared" si="3"/>
        <v>-0.17590100498662131</v>
      </c>
      <c r="S15" s="101">
        <v>1204</v>
      </c>
      <c r="T15" s="776">
        <v>1800</v>
      </c>
      <c r="U15" s="776">
        <v>390</v>
      </c>
      <c r="V15" s="776">
        <v>0</v>
      </c>
      <c r="W15" s="776">
        <v>0</v>
      </c>
      <c r="X15" s="102">
        <v>0</v>
      </c>
      <c r="Y15" s="101" t="s">
        <v>297</v>
      </c>
      <c r="Z15" s="776" t="s">
        <v>297</v>
      </c>
      <c r="AA15" s="776" t="s">
        <v>297</v>
      </c>
      <c r="AB15" s="776">
        <v>0</v>
      </c>
      <c r="AC15" s="776">
        <v>0</v>
      </c>
      <c r="AD15" s="102">
        <v>0</v>
      </c>
      <c r="AE15" s="25"/>
    </row>
    <row r="16" spans="1:31" ht="18.75" customHeight="1" x14ac:dyDescent="0.2">
      <c r="A16" s="32">
        <v>6</v>
      </c>
      <c r="B16" s="33" t="s">
        <v>20</v>
      </c>
      <c r="C16" s="1466">
        <v>6</v>
      </c>
      <c r="D16" s="1467">
        <v>120</v>
      </c>
      <c r="E16" s="1472">
        <v>6</v>
      </c>
      <c r="F16" s="1473">
        <v>10.1</v>
      </c>
      <c r="G16" s="1477">
        <f t="shared" si="0"/>
        <v>16.100000000000001</v>
      </c>
      <c r="H16" s="1477">
        <v>6</v>
      </c>
      <c r="I16" s="1481">
        <v>2178</v>
      </c>
      <c r="J16" s="355">
        <f t="shared" si="1"/>
        <v>363</v>
      </c>
      <c r="K16" s="355">
        <f t="shared" si="2"/>
        <v>135.27950310559004</v>
      </c>
      <c r="L16" s="54"/>
      <c r="M16" s="153"/>
      <c r="N16" s="32">
        <v>6</v>
      </c>
      <c r="O16" s="33" t="s">
        <v>20</v>
      </c>
      <c r="P16" s="1481">
        <v>2178</v>
      </c>
      <c r="Q16" s="1583">
        <f>P16/kriteriebefolkning!T10</f>
        <v>0.4161253343523118</v>
      </c>
      <c r="R16" s="359">
        <f t="shared" si="3"/>
        <v>-0.30545365301247296</v>
      </c>
      <c r="S16" s="101">
        <v>450</v>
      </c>
      <c r="T16" s="776">
        <v>1728</v>
      </c>
      <c r="U16" s="776">
        <v>0</v>
      </c>
      <c r="V16" s="776">
        <v>0</v>
      </c>
      <c r="W16" s="776">
        <v>0</v>
      </c>
      <c r="X16" s="102">
        <v>0</v>
      </c>
      <c r="Y16" s="101" t="s">
        <v>297</v>
      </c>
      <c r="Z16" s="776" t="s">
        <v>300</v>
      </c>
      <c r="AA16" s="776">
        <v>0</v>
      </c>
      <c r="AB16" s="776">
        <v>0</v>
      </c>
      <c r="AC16" s="776">
        <v>0</v>
      </c>
      <c r="AD16" s="102">
        <v>0</v>
      </c>
      <c r="AE16" s="25"/>
    </row>
    <row r="17" spans="1:31" ht="12.95" customHeight="1" x14ac:dyDescent="0.2">
      <c r="A17" s="32">
        <v>7</v>
      </c>
      <c r="B17" s="33" t="s">
        <v>21</v>
      </c>
      <c r="C17" s="1190">
        <v>10</v>
      </c>
      <c r="D17" s="1190">
        <v>199</v>
      </c>
      <c r="E17" s="1190">
        <v>8.9</v>
      </c>
      <c r="F17" s="1190">
        <v>6.65</v>
      </c>
      <c r="G17" s="1477">
        <f t="shared" si="0"/>
        <v>15.55</v>
      </c>
      <c r="H17" s="1190">
        <v>8.9</v>
      </c>
      <c r="I17" s="1481">
        <v>2360</v>
      </c>
      <c r="J17" s="355">
        <f t="shared" si="1"/>
        <v>265.16853932584269</v>
      </c>
      <c r="K17" s="355">
        <f t="shared" si="2"/>
        <v>151.7684887459807</v>
      </c>
      <c r="L17" s="54"/>
      <c r="M17" s="153"/>
      <c r="N17" s="32">
        <v>7</v>
      </c>
      <c r="O17" s="33" t="s">
        <v>21</v>
      </c>
      <c r="P17" s="1481">
        <v>2360</v>
      </c>
      <c r="Q17" s="1583">
        <f>P17/kriteriebefolkning!T11</f>
        <v>0.34885439763488546</v>
      </c>
      <c r="R17" s="359">
        <f t="shared" si="3"/>
        <v>-0.4177342076877617</v>
      </c>
      <c r="S17" s="101">
        <v>1515</v>
      </c>
      <c r="T17" s="776">
        <v>845</v>
      </c>
      <c r="U17" s="776">
        <v>0</v>
      </c>
      <c r="V17" s="776">
        <v>0</v>
      </c>
      <c r="W17" s="776">
        <v>0</v>
      </c>
      <c r="X17" s="102">
        <v>0</v>
      </c>
      <c r="Y17" s="101">
        <v>0</v>
      </c>
      <c r="Z17" s="776">
        <v>0</v>
      </c>
      <c r="AA17" s="776">
        <v>0</v>
      </c>
      <c r="AB17" s="776">
        <v>0</v>
      </c>
      <c r="AC17" s="776">
        <v>0</v>
      </c>
      <c r="AD17" s="102">
        <v>0</v>
      </c>
      <c r="AE17" s="25"/>
    </row>
    <row r="18" spans="1:31" ht="12.95" customHeight="1" x14ac:dyDescent="0.2">
      <c r="A18" s="26">
        <v>8</v>
      </c>
      <c r="B18" s="27" t="s">
        <v>22</v>
      </c>
      <c r="C18" s="1466">
        <v>9</v>
      </c>
      <c r="D18" s="1467">
        <v>130</v>
      </c>
      <c r="E18" s="1472">
        <v>8</v>
      </c>
      <c r="F18" s="1473" t="s">
        <v>538</v>
      </c>
      <c r="G18" s="1477">
        <f t="shared" si="0"/>
        <v>8</v>
      </c>
      <c r="H18" s="1477">
        <v>0</v>
      </c>
      <c r="I18" s="1481">
        <v>3658</v>
      </c>
      <c r="J18" s="355">
        <f t="shared" si="1"/>
        <v>457.25</v>
      </c>
      <c r="K18" s="355">
        <f t="shared" si="2"/>
        <v>457.25</v>
      </c>
      <c r="L18" s="54"/>
      <c r="M18" s="153"/>
      <c r="N18" s="26">
        <v>8</v>
      </c>
      <c r="O18" s="27" t="s">
        <v>22</v>
      </c>
      <c r="P18" s="1481">
        <v>3658</v>
      </c>
      <c r="Q18" s="1583">
        <f>P18/kriteriebefolkning!T12</f>
        <v>0.63418862690707356</v>
      </c>
      <c r="R18" s="359">
        <f t="shared" si="3"/>
        <v>5.8511361258330785E-2</v>
      </c>
      <c r="S18" s="101">
        <v>606</v>
      </c>
      <c r="T18" s="776">
        <v>1582</v>
      </c>
      <c r="U18" s="776">
        <v>1470</v>
      </c>
      <c r="V18" s="776">
        <v>0</v>
      </c>
      <c r="W18" s="776">
        <v>0</v>
      </c>
      <c r="X18" s="102">
        <v>0</v>
      </c>
      <c r="Y18" s="101" t="s">
        <v>297</v>
      </c>
      <c r="Z18" s="776" t="s">
        <v>297</v>
      </c>
      <c r="AA18" s="776" t="s">
        <v>297</v>
      </c>
      <c r="AB18" s="776">
        <v>0</v>
      </c>
      <c r="AC18" s="776">
        <v>0</v>
      </c>
      <c r="AD18" s="102">
        <v>0</v>
      </c>
      <c r="AE18" s="25"/>
    </row>
    <row r="19" spans="1:31" ht="12.95" customHeight="1" x14ac:dyDescent="0.2">
      <c r="A19" s="26">
        <v>9</v>
      </c>
      <c r="B19" s="27" t="s">
        <v>23</v>
      </c>
      <c r="C19" s="1466">
        <v>4</v>
      </c>
      <c r="D19" s="1467">
        <v>21</v>
      </c>
      <c r="E19" s="1472">
        <v>3</v>
      </c>
      <c r="F19" s="1473">
        <v>2.17</v>
      </c>
      <c r="G19" s="1477">
        <f t="shared" si="0"/>
        <v>5.17</v>
      </c>
      <c r="H19" s="1477">
        <v>4</v>
      </c>
      <c r="I19" s="1481">
        <v>390</v>
      </c>
      <c r="J19" s="355">
        <f t="shared" si="1"/>
        <v>130</v>
      </c>
      <c r="K19" s="355">
        <f t="shared" si="2"/>
        <v>75.435203094777563</v>
      </c>
      <c r="L19" s="54"/>
      <c r="M19" s="153"/>
      <c r="N19" s="26">
        <v>9</v>
      </c>
      <c r="O19" s="27" t="s">
        <v>23</v>
      </c>
      <c r="P19" s="1481">
        <v>390</v>
      </c>
      <c r="Q19" s="1583">
        <f>P19/kriteriebefolkning!T13</f>
        <v>0.1229120705956508</v>
      </c>
      <c r="R19" s="359">
        <f t="shared" si="3"/>
        <v>-0.79484995844880346</v>
      </c>
      <c r="S19" s="101">
        <v>100</v>
      </c>
      <c r="T19" s="776">
        <v>170</v>
      </c>
      <c r="U19" s="776">
        <v>120</v>
      </c>
      <c r="V19" s="776">
        <v>0</v>
      </c>
      <c r="W19" s="776">
        <v>0</v>
      </c>
      <c r="X19" s="102">
        <v>0</v>
      </c>
      <c r="Y19" s="101" t="s">
        <v>321</v>
      </c>
      <c r="Z19" s="776" t="s">
        <v>321</v>
      </c>
      <c r="AA19" s="776" t="s">
        <v>321</v>
      </c>
      <c r="AB19" s="776">
        <v>0</v>
      </c>
      <c r="AC19" s="776">
        <v>0</v>
      </c>
      <c r="AD19" s="102">
        <v>0</v>
      </c>
      <c r="AE19" s="25"/>
    </row>
    <row r="20" spans="1:31" ht="12.95" customHeight="1" x14ac:dyDescent="0.2">
      <c r="A20" s="26">
        <v>10</v>
      </c>
      <c r="B20" s="27" t="s">
        <v>24</v>
      </c>
      <c r="C20" s="1466">
        <v>5</v>
      </c>
      <c r="D20" s="1467">
        <v>68</v>
      </c>
      <c r="E20" s="1472">
        <v>4.0999999999999996</v>
      </c>
      <c r="F20" s="1473">
        <v>10.5</v>
      </c>
      <c r="G20" s="1477">
        <f t="shared" si="0"/>
        <v>14.6</v>
      </c>
      <c r="H20" s="1477">
        <v>5</v>
      </c>
      <c r="I20" s="1481">
        <v>1230</v>
      </c>
      <c r="J20" s="355">
        <f t="shared" si="1"/>
        <v>300</v>
      </c>
      <c r="K20" s="355">
        <f t="shared" si="2"/>
        <v>84.246575342465761</v>
      </c>
      <c r="L20" s="54"/>
      <c r="M20" s="153"/>
      <c r="N20" s="26">
        <v>10</v>
      </c>
      <c r="O20" s="27" t="s">
        <v>24</v>
      </c>
      <c r="P20" s="1481">
        <v>1230</v>
      </c>
      <c r="Q20" s="1583">
        <f>P20/kriteriebefolkning!T14</f>
        <v>0.37788018433179721</v>
      </c>
      <c r="R20" s="359">
        <f t="shared" si="3"/>
        <v>-0.36928785642160455</v>
      </c>
      <c r="S20" s="101">
        <v>584</v>
      </c>
      <c r="T20" s="776">
        <v>646</v>
      </c>
      <c r="U20" s="776">
        <v>0</v>
      </c>
      <c r="V20" s="776">
        <v>0</v>
      </c>
      <c r="W20" s="776">
        <v>0</v>
      </c>
      <c r="X20" s="102">
        <v>0</v>
      </c>
      <c r="Y20" s="101" t="s">
        <v>297</v>
      </c>
      <c r="Z20" s="776" t="s">
        <v>297</v>
      </c>
      <c r="AA20" s="776">
        <v>0</v>
      </c>
      <c r="AB20" s="776">
        <v>0</v>
      </c>
      <c r="AC20" s="776">
        <v>0</v>
      </c>
      <c r="AD20" s="102">
        <v>0</v>
      </c>
      <c r="AE20" s="25" t="s">
        <v>166</v>
      </c>
    </row>
    <row r="21" spans="1:31" ht="19.5" customHeight="1" x14ac:dyDescent="0.2">
      <c r="A21" s="32">
        <v>11</v>
      </c>
      <c r="B21" s="33" t="s">
        <v>25</v>
      </c>
      <c r="C21" s="1466">
        <v>6</v>
      </c>
      <c r="D21" s="1467">
        <v>65</v>
      </c>
      <c r="E21" s="1472">
        <v>5</v>
      </c>
      <c r="F21" s="1473">
        <v>0</v>
      </c>
      <c r="G21" s="1477">
        <f t="shared" si="0"/>
        <v>5</v>
      </c>
      <c r="H21" s="1477">
        <v>6</v>
      </c>
      <c r="I21" s="1481">
        <v>1800</v>
      </c>
      <c r="J21" s="355">
        <f t="shared" si="1"/>
        <v>360</v>
      </c>
      <c r="K21" s="355">
        <f t="shared" si="2"/>
        <v>360</v>
      </c>
      <c r="L21" s="54"/>
      <c r="M21" s="153"/>
      <c r="N21" s="32">
        <v>11</v>
      </c>
      <c r="O21" s="33" t="s">
        <v>25</v>
      </c>
      <c r="P21" s="1481">
        <v>1800</v>
      </c>
      <c r="Q21" s="1583">
        <f>P21/kriteriebefolkning!T15</f>
        <v>0.43520309477756286</v>
      </c>
      <c r="R21" s="359">
        <f t="shared" si="3"/>
        <v>-0.27361135042187201</v>
      </c>
      <c r="S21" s="101">
        <v>1800</v>
      </c>
      <c r="T21" s="776">
        <v>0</v>
      </c>
      <c r="U21" s="776">
        <v>0</v>
      </c>
      <c r="V21" s="776">
        <v>0</v>
      </c>
      <c r="W21" s="776">
        <v>0</v>
      </c>
      <c r="X21" s="102">
        <v>0</v>
      </c>
      <c r="Y21" s="101">
        <v>0</v>
      </c>
      <c r="Z21" s="776">
        <v>0</v>
      </c>
      <c r="AA21" s="776">
        <v>0</v>
      </c>
      <c r="AB21" s="776">
        <v>0</v>
      </c>
      <c r="AC21" s="776">
        <v>0</v>
      </c>
      <c r="AD21" s="102">
        <v>0</v>
      </c>
      <c r="AE21" s="25"/>
    </row>
    <row r="22" spans="1:31" ht="12.95" customHeight="1" x14ac:dyDescent="0.2">
      <c r="A22" s="26">
        <v>12</v>
      </c>
      <c r="B22" s="27" t="s">
        <v>26</v>
      </c>
      <c r="C22" s="1466">
        <v>10</v>
      </c>
      <c r="D22" s="1467">
        <v>98</v>
      </c>
      <c r="E22" s="1472">
        <v>7.7</v>
      </c>
      <c r="F22" s="1473">
        <v>9.5</v>
      </c>
      <c r="G22" s="1477">
        <f t="shared" si="0"/>
        <v>17.2</v>
      </c>
      <c r="H22" s="1477">
        <v>0</v>
      </c>
      <c r="I22" s="1481">
        <v>919</v>
      </c>
      <c r="J22" s="355">
        <f t="shared" si="1"/>
        <v>119.35064935064935</v>
      </c>
      <c r="K22" s="355">
        <f t="shared" si="2"/>
        <v>53.430232558139537</v>
      </c>
      <c r="L22" s="54"/>
      <c r="M22" s="153"/>
      <c r="N22" s="26">
        <v>12</v>
      </c>
      <c r="O22" s="27" t="s">
        <v>26</v>
      </c>
      <c r="P22" s="1481">
        <v>919</v>
      </c>
      <c r="Q22" s="1583">
        <f>P22/kriteriebefolkning!T16</f>
        <v>0.16268366082492478</v>
      </c>
      <c r="R22" s="359">
        <f t="shared" si="3"/>
        <v>-0.72846800467850048</v>
      </c>
      <c r="S22" s="101">
        <v>470</v>
      </c>
      <c r="T22" s="776">
        <v>339</v>
      </c>
      <c r="U22" s="776">
        <v>110</v>
      </c>
      <c r="V22" s="776">
        <v>0</v>
      </c>
      <c r="W22" s="776">
        <v>0</v>
      </c>
      <c r="X22" s="102">
        <v>0</v>
      </c>
      <c r="Y22" s="101" t="s">
        <v>321</v>
      </c>
      <c r="Z22" s="776" t="s">
        <v>321</v>
      </c>
      <c r="AA22" s="776" t="s">
        <v>321</v>
      </c>
      <c r="AB22" s="776">
        <v>0</v>
      </c>
      <c r="AC22" s="776">
        <v>0</v>
      </c>
      <c r="AD22" s="102">
        <v>0</v>
      </c>
      <c r="AE22" s="25"/>
    </row>
    <row r="23" spans="1:31" ht="12.95" customHeight="1" x14ac:dyDescent="0.2">
      <c r="A23" s="26">
        <v>13</v>
      </c>
      <c r="B23" s="27" t="s">
        <v>27</v>
      </c>
      <c r="C23" s="1466">
        <v>13</v>
      </c>
      <c r="D23" s="1467">
        <v>247</v>
      </c>
      <c r="E23" s="1472">
        <v>10.75</v>
      </c>
      <c r="F23" s="1473">
        <v>23.23</v>
      </c>
      <c r="G23" s="1477">
        <f t="shared" si="0"/>
        <v>33.980000000000004</v>
      </c>
      <c r="H23" s="1477">
        <v>13</v>
      </c>
      <c r="I23" s="1481">
        <v>3515</v>
      </c>
      <c r="J23" s="355">
        <f t="shared" si="1"/>
        <v>326.97674418604652</v>
      </c>
      <c r="K23" s="355">
        <f t="shared" si="2"/>
        <v>103.44320188346084</v>
      </c>
      <c r="L23" s="54"/>
      <c r="M23" s="153"/>
      <c r="N23" s="26">
        <v>13</v>
      </c>
      <c r="O23" s="27" t="s">
        <v>27</v>
      </c>
      <c r="P23" s="1481">
        <v>3515</v>
      </c>
      <c r="Q23" s="1583">
        <f>P23/kriteriebefolkning!T17</f>
        <v>0.50214285714285711</v>
      </c>
      <c r="R23" s="359">
        <f t="shared" si="3"/>
        <v>-0.16188355213390415</v>
      </c>
      <c r="S23" s="101">
        <v>1100</v>
      </c>
      <c r="T23" s="776">
        <v>1200</v>
      </c>
      <c r="U23" s="776">
        <v>450</v>
      </c>
      <c r="V23" s="776">
        <v>765</v>
      </c>
      <c r="W23" s="776">
        <v>0</v>
      </c>
      <c r="X23" s="102">
        <v>0</v>
      </c>
      <c r="Y23" s="101" t="s">
        <v>297</v>
      </c>
      <c r="Z23" s="776" t="s">
        <v>297</v>
      </c>
      <c r="AA23" s="776" t="s">
        <v>297</v>
      </c>
      <c r="AB23" s="776" t="s">
        <v>297</v>
      </c>
      <c r="AC23" s="776">
        <v>0</v>
      </c>
      <c r="AD23" s="102">
        <v>0</v>
      </c>
      <c r="AE23" s="25"/>
    </row>
    <row r="24" spans="1:31" ht="12.95" customHeight="1" x14ac:dyDescent="0.2">
      <c r="A24" s="26">
        <v>14</v>
      </c>
      <c r="B24" s="27" t="s">
        <v>28</v>
      </c>
      <c r="C24" s="1466">
        <v>14</v>
      </c>
      <c r="D24" s="1467">
        <v>246</v>
      </c>
      <c r="E24" s="1472">
        <v>11.6</v>
      </c>
      <c r="F24" s="1473">
        <v>22.5</v>
      </c>
      <c r="G24" s="1477">
        <f t="shared" si="0"/>
        <v>34.1</v>
      </c>
      <c r="H24" s="1477">
        <v>14</v>
      </c>
      <c r="I24" s="1481">
        <v>4632</v>
      </c>
      <c r="J24" s="355">
        <f t="shared" si="1"/>
        <v>399.31034482758622</v>
      </c>
      <c r="K24" s="355">
        <f t="shared" si="2"/>
        <v>135.83577712609971</v>
      </c>
      <c r="L24" s="54"/>
      <c r="M24" s="153" t="s">
        <v>166</v>
      </c>
      <c r="N24" s="26">
        <v>14</v>
      </c>
      <c r="O24" s="27" t="s">
        <v>28</v>
      </c>
      <c r="P24" s="1481">
        <v>4632</v>
      </c>
      <c r="Q24" s="1583">
        <f>P24/kriteriebefolkning!T18</f>
        <v>0.65359108226329898</v>
      </c>
      <c r="R24" s="359">
        <f t="shared" si="3"/>
        <v>9.089560556595E-2</v>
      </c>
      <c r="S24" s="101">
        <v>830</v>
      </c>
      <c r="T24" s="776">
        <v>1153</v>
      </c>
      <c r="U24" s="776">
        <v>2139</v>
      </c>
      <c r="V24" s="776">
        <v>510</v>
      </c>
      <c r="W24" s="776">
        <v>0</v>
      </c>
      <c r="X24" s="102">
        <v>0</v>
      </c>
      <c r="Y24" s="101">
        <v>0</v>
      </c>
      <c r="Z24" s="776" t="s">
        <v>297</v>
      </c>
      <c r="AA24" s="776" t="s">
        <v>297</v>
      </c>
      <c r="AB24" s="776" t="s">
        <v>297</v>
      </c>
      <c r="AC24" s="776">
        <v>0</v>
      </c>
      <c r="AD24" s="102">
        <v>0</v>
      </c>
      <c r="AE24" s="25"/>
    </row>
    <row r="25" spans="1:31" ht="12.95" customHeight="1" thickBot="1" x14ac:dyDescent="0.25">
      <c r="A25" s="34">
        <v>15</v>
      </c>
      <c r="B25" s="35" t="s">
        <v>29</v>
      </c>
      <c r="C25" s="1468">
        <v>3</v>
      </c>
      <c r="D25" s="1469">
        <v>38</v>
      </c>
      <c r="E25" s="1474">
        <v>3</v>
      </c>
      <c r="F25" s="1475">
        <v>15</v>
      </c>
      <c r="G25" s="1478">
        <f t="shared" si="0"/>
        <v>18</v>
      </c>
      <c r="H25" s="1478">
        <v>3</v>
      </c>
      <c r="I25" s="1482">
        <v>835</v>
      </c>
      <c r="J25" s="362">
        <f t="shared" si="1"/>
        <v>278.33333333333331</v>
      </c>
      <c r="K25" s="362">
        <f t="shared" si="2"/>
        <v>46.388888888888886</v>
      </c>
      <c r="L25" s="54"/>
      <c r="M25" s="153"/>
      <c r="N25" s="34">
        <v>15</v>
      </c>
      <c r="O25" s="35" t="s">
        <v>29</v>
      </c>
      <c r="P25" s="1482">
        <v>835</v>
      </c>
      <c r="Q25" s="1583">
        <f>P25/kriteriebefolkning!T19</f>
        <v>0.2975766215253029</v>
      </c>
      <c r="R25" s="363">
        <f t="shared" si="3"/>
        <v>-0.50332090270114838</v>
      </c>
      <c r="S25" s="1483">
        <v>835</v>
      </c>
      <c r="T25" s="777">
        <v>0</v>
      </c>
      <c r="U25" s="777">
        <v>0</v>
      </c>
      <c r="V25" s="777">
        <v>0</v>
      </c>
      <c r="W25" s="777">
        <v>0</v>
      </c>
      <c r="X25" s="104">
        <v>0</v>
      </c>
      <c r="Y25" s="1483" t="s">
        <v>297</v>
      </c>
      <c r="Z25" s="777">
        <v>0</v>
      </c>
      <c r="AA25" s="777">
        <v>0</v>
      </c>
      <c r="AB25" s="777">
        <v>0</v>
      </c>
      <c r="AC25" s="777">
        <v>0</v>
      </c>
      <c r="AD25" s="104">
        <v>0</v>
      </c>
      <c r="AE25" s="25"/>
    </row>
    <row r="26" spans="1:31" s="38" customFormat="1" ht="22.5" customHeight="1" thickBot="1" x14ac:dyDescent="0.25">
      <c r="A26" s="114"/>
      <c r="B26" s="115" t="s">
        <v>487</v>
      </c>
      <c r="C26" s="439">
        <f t="shared" ref="C26:I26" si="4">SUM(C11:C25)</f>
        <v>153</v>
      </c>
      <c r="D26" s="432">
        <f t="shared" si="4"/>
        <v>1754</v>
      </c>
      <c r="E26" s="440">
        <f t="shared" si="4"/>
        <v>122.28999999999999</v>
      </c>
      <c r="F26" s="441">
        <f t="shared" si="4"/>
        <v>147.38</v>
      </c>
      <c r="G26" s="442">
        <f t="shared" si="4"/>
        <v>269.66999999999996</v>
      </c>
      <c r="H26" s="443">
        <f t="shared" si="4"/>
        <v>112.8</v>
      </c>
      <c r="I26" s="433">
        <f t="shared" si="4"/>
        <v>29838</v>
      </c>
      <c r="J26" s="444">
        <f t="shared" si="1"/>
        <v>243.99378526453515</v>
      </c>
      <c r="K26" s="445">
        <f t="shared" si="2"/>
        <v>110.64634553342977</v>
      </c>
      <c r="L26" s="54"/>
      <c r="M26" s="153"/>
      <c r="N26" s="279"/>
      <c r="O26" s="316" t="s">
        <v>487</v>
      </c>
      <c r="P26" s="364">
        <f>SUM(P11:P25)</f>
        <v>29838</v>
      </c>
      <c r="Q26" s="365">
        <f>P26/([17]kriteriebefolkning!N4+[17]kriteriebefolkning!O4+[17]kriteriebefolkning!P4)</f>
        <v>0.59913256495723066</v>
      </c>
      <c r="R26" s="366">
        <f t="shared" si="3"/>
        <v>0</v>
      </c>
      <c r="S26" s="398">
        <f t="shared" ref="S26:X26" si="5">SUM(S11:S25)</f>
        <v>11953</v>
      </c>
      <c r="T26" s="398">
        <f t="shared" si="5"/>
        <v>10947</v>
      </c>
      <c r="U26" s="398">
        <f t="shared" si="5"/>
        <v>5663</v>
      </c>
      <c r="V26" s="398">
        <f t="shared" si="5"/>
        <v>1275</v>
      </c>
      <c r="W26" s="398">
        <f t="shared" si="5"/>
        <v>0</v>
      </c>
      <c r="X26" s="398">
        <f t="shared" si="5"/>
        <v>0</v>
      </c>
      <c r="Y26" s="356"/>
      <c r="Z26" s="356"/>
      <c r="AA26" s="356"/>
      <c r="AB26" s="356"/>
      <c r="AC26" s="356"/>
      <c r="AD26" s="356"/>
      <c r="AE26" s="71"/>
    </row>
    <row r="27" spans="1:31" s="976" customFormat="1" ht="22.5" customHeight="1" thickBot="1" x14ac:dyDescent="0.25">
      <c r="A27" s="1065"/>
      <c r="B27" s="1413" t="s">
        <v>257</v>
      </c>
      <c r="C27" s="1434">
        <v>141</v>
      </c>
      <c r="D27" s="1414">
        <v>1863</v>
      </c>
      <c r="E27" s="1435">
        <v>116.53</v>
      </c>
      <c r="F27" s="1436">
        <v>207.6</v>
      </c>
      <c r="G27" s="1437">
        <v>324.13</v>
      </c>
      <c r="H27" s="1438">
        <v>114.05</v>
      </c>
      <c r="I27" s="1415">
        <v>30009</v>
      </c>
      <c r="J27" s="1422">
        <v>257.52166823993821</v>
      </c>
      <c r="K27" s="1439">
        <v>92.583222780982936</v>
      </c>
      <c r="L27" s="5"/>
      <c r="M27" s="1416"/>
      <c r="N27" s="396"/>
      <c r="O27" s="1440" t="s">
        <v>257</v>
      </c>
      <c r="P27" s="1441">
        <v>30009</v>
      </c>
      <c r="Q27" s="1442">
        <v>0.60256616200152602</v>
      </c>
      <c r="R27" s="366">
        <v>0</v>
      </c>
      <c r="S27" s="1443">
        <v>13145</v>
      </c>
      <c r="T27" s="1444">
        <v>10812</v>
      </c>
      <c r="U27" s="1444">
        <v>4209</v>
      </c>
      <c r="V27" s="1444">
        <v>1843</v>
      </c>
      <c r="W27" s="1444">
        <v>0</v>
      </c>
      <c r="X27" s="1444">
        <v>0</v>
      </c>
      <c r="Y27" s="397"/>
      <c r="Z27" s="397"/>
      <c r="AA27" s="397"/>
      <c r="AB27" s="397"/>
      <c r="AC27" s="397"/>
      <c r="AD27" s="397"/>
      <c r="AE27" s="775"/>
    </row>
    <row r="28" spans="1:31" s="976" customFormat="1" ht="22.5" customHeight="1" thickBot="1" x14ac:dyDescent="0.25">
      <c r="A28" s="138"/>
      <c r="B28" s="195" t="s">
        <v>162</v>
      </c>
      <c r="C28" s="1445">
        <v>145.80000000000001</v>
      </c>
      <c r="D28" s="196">
        <v>1848</v>
      </c>
      <c r="E28" s="1446">
        <v>127.24999999999999</v>
      </c>
      <c r="F28" s="1447">
        <v>130.19</v>
      </c>
      <c r="G28" s="1448">
        <v>257.43999999999994</v>
      </c>
      <c r="H28" s="1449">
        <v>108.95</v>
      </c>
      <c r="I28" s="435">
        <v>31343</v>
      </c>
      <c r="J28" s="438">
        <v>246.31041257367389</v>
      </c>
      <c r="K28" s="1450">
        <v>121.74875699192047</v>
      </c>
      <c r="L28" s="5"/>
      <c r="M28" s="1416"/>
      <c r="N28" s="396"/>
      <c r="O28" s="1440" t="s">
        <v>162</v>
      </c>
      <c r="P28" s="1441">
        <v>31026</v>
      </c>
      <c r="Q28" s="1442">
        <v>0.62298702863338817</v>
      </c>
      <c r="R28" s="366">
        <v>0</v>
      </c>
      <c r="S28" s="1451">
        <v>12831</v>
      </c>
      <c r="T28" s="1441">
        <v>9122</v>
      </c>
      <c r="U28" s="1441">
        <v>4462</v>
      </c>
      <c r="V28" s="1441">
        <v>4928</v>
      </c>
      <c r="W28" s="1441">
        <v>0</v>
      </c>
      <c r="X28" s="1441">
        <v>0</v>
      </c>
      <c r="Y28" s="397"/>
      <c r="Z28" s="397"/>
      <c r="AA28" s="397"/>
      <c r="AB28" s="397"/>
      <c r="AC28" s="397"/>
      <c r="AD28" s="397"/>
      <c r="AE28" s="775"/>
    </row>
    <row r="29" spans="1:31" s="976" customFormat="1" ht="22.5" customHeight="1" thickBot="1" x14ac:dyDescent="0.25">
      <c r="A29" s="198"/>
      <c r="B29" s="94" t="s">
        <v>161</v>
      </c>
      <c r="C29" s="1452">
        <v>146.5</v>
      </c>
      <c r="D29" s="23">
        <v>1876</v>
      </c>
      <c r="E29" s="1453">
        <v>123.89999999999998</v>
      </c>
      <c r="F29" s="1454">
        <v>133.5</v>
      </c>
      <c r="G29" s="1455">
        <v>257.39999999999998</v>
      </c>
      <c r="H29" s="1456">
        <v>107.09999999999998</v>
      </c>
      <c r="I29" s="325">
        <v>31026</v>
      </c>
      <c r="J29" s="1457">
        <v>250.41162227602911</v>
      </c>
      <c r="K29" s="1457">
        <v>120.53613053613054</v>
      </c>
      <c r="L29" s="5"/>
      <c r="M29" s="1416"/>
      <c r="N29" s="396"/>
      <c r="O29" s="1440" t="s">
        <v>161</v>
      </c>
      <c r="P29" s="1441">
        <v>31026</v>
      </c>
      <c r="Q29" s="1442">
        <v>0.62298702863338817</v>
      </c>
      <c r="R29" s="366">
        <v>0</v>
      </c>
      <c r="S29" s="1451">
        <v>13143</v>
      </c>
      <c r="T29" s="1441">
        <v>9965</v>
      </c>
      <c r="U29" s="1441">
        <v>4676</v>
      </c>
      <c r="V29" s="1441">
        <v>3242</v>
      </c>
      <c r="W29" s="1441">
        <v>0</v>
      </c>
      <c r="X29" s="1441">
        <v>0</v>
      </c>
      <c r="Y29" s="397"/>
      <c r="Z29" s="397"/>
      <c r="AA29" s="397"/>
      <c r="AB29" s="397"/>
      <c r="AC29" s="397"/>
      <c r="AD29" s="397"/>
      <c r="AE29" s="775"/>
    </row>
    <row r="30" spans="1:31" s="976" customFormat="1" ht="22.5" customHeight="1" thickBot="1" x14ac:dyDescent="0.25">
      <c r="A30" s="198"/>
      <c r="B30" s="94" t="s">
        <v>79</v>
      </c>
      <c r="C30" s="1452">
        <v>157</v>
      </c>
      <c r="D30" s="23">
        <v>2267</v>
      </c>
      <c r="E30" s="1453">
        <v>131.6</v>
      </c>
      <c r="F30" s="1454">
        <v>144.5</v>
      </c>
      <c r="G30" s="1455">
        <v>276.10000000000002</v>
      </c>
      <c r="H30" s="1456">
        <v>132.94999999999999</v>
      </c>
      <c r="I30" s="325">
        <v>35646</v>
      </c>
      <c r="J30" s="1457">
        <v>270.86626139817628</v>
      </c>
      <c r="K30" s="1457">
        <v>129.10539659543642</v>
      </c>
      <c r="L30" s="5"/>
      <c r="M30" s="1416"/>
      <c r="N30" s="396"/>
      <c r="O30" s="1440" t="s">
        <v>79</v>
      </c>
      <c r="P30" s="1441">
        <v>35646</v>
      </c>
      <c r="Q30" s="1442">
        <f>P30/([17]kriteriebefolkning!N4+[17]kriteriebefolkning!O4+[17]kriteriebefolkning!P4)</f>
        <v>0.71575438737400099</v>
      </c>
      <c r="R30" s="366">
        <v>0</v>
      </c>
      <c r="S30" s="1451">
        <v>14654</v>
      </c>
      <c r="T30" s="1441">
        <v>10957</v>
      </c>
      <c r="U30" s="1441">
        <v>7341</v>
      </c>
      <c r="V30" s="1441">
        <v>2694</v>
      </c>
      <c r="W30" s="1441">
        <v>0</v>
      </c>
      <c r="X30" s="1441">
        <v>0</v>
      </c>
      <c r="Y30" s="397"/>
      <c r="Z30" s="397"/>
      <c r="AA30" s="397"/>
      <c r="AB30" s="397"/>
      <c r="AC30" s="397"/>
      <c r="AD30" s="397"/>
      <c r="AE30" s="775"/>
    </row>
    <row r="31" spans="1:31" s="976" customFormat="1" ht="22.5" customHeight="1" thickBot="1" x14ac:dyDescent="0.25">
      <c r="A31" s="198"/>
      <c r="B31" s="94" t="s">
        <v>256</v>
      </c>
      <c r="C31" s="1452">
        <v>165.5</v>
      </c>
      <c r="D31" s="23">
        <v>2235</v>
      </c>
      <c r="E31" s="1453">
        <v>142.04999999999998</v>
      </c>
      <c r="F31" s="1454">
        <v>156.68948717948717</v>
      </c>
      <c r="G31" s="1455">
        <v>298.73948717948718</v>
      </c>
      <c r="H31" s="1456">
        <v>134.04999999999998</v>
      </c>
      <c r="I31" s="325">
        <v>32436</v>
      </c>
      <c r="J31" s="1457">
        <v>228.34213305174237</v>
      </c>
      <c r="K31" s="1457">
        <v>108.57620566414096</v>
      </c>
      <c r="L31" s="5"/>
      <c r="M31" s="1416"/>
      <c r="N31" s="396"/>
      <c r="O31" s="1440" t="s">
        <v>396</v>
      </c>
      <c r="P31" s="1441">
        <v>32436</v>
      </c>
      <c r="Q31" s="1442">
        <v>0.54035683942225998</v>
      </c>
      <c r="R31" s="366">
        <v>0</v>
      </c>
      <c r="S31" s="1451">
        <v>14470</v>
      </c>
      <c r="T31" s="1441">
        <v>9838</v>
      </c>
      <c r="U31" s="1441">
        <v>5968</v>
      </c>
      <c r="V31" s="1441"/>
      <c r="W31" s="1441"/>
      <c r="X31" s="1441">
        <v>2160</v>
      </c>
      <c r="Y31" s="397"/>
      <c r="Z31" s="397"/>
      <c r="AA31" s="397"/>
      <c r="AB31" s="397"/>
      <c r="AC31" s="397"/>
      <c r="AD31" s="397"/>
      <c r="AE31" s="775"/>
    </row>
    <row r="32" spans="1:31" s="976" customFormat="1" ht="22.5" customHeight="1" thickBot="1" x14ac:dyDescent="0.25">
      <c r="A32" s="198"/>
      <c r="B32" s="94" t="s">
        <v>351</v>
      </c>
      <c r="C32" s="1452">
        <v>151.75</v>
      </c>
      <c r="D32" s="23">
        <v>2329</v>
      </c>
      <c r="E32" s="1453">
        <v>127.4</v>
      </c>
      <c r="F32" s="1454">
        <v>165.7</v>
      </c>
      <c r="G32" s="1455">
        <v>293.10000000000002</v>
      </c>
      <c r="H32" s="1456">
        <v>137.25</v>
      </c>
      <c r="I32" s="325">
        <v>33614</v>
      </c>
      <c r="J32" s="1457">
        <v>263.84615384615387</v>
      </c>
      <c r="K32" s="1457">
        <v>114.68440805185945</v>
      </c>
      <c r="L32" s="5"/>
      <c r="M32" s="1416"/>
      <c r="N32" s="396"/>
      <c r="O32" s="1440" t="s">
        <v>397</v>
      </c>
      <c r="P32" s="1441">
        <v>33614</v>
      </c>
      <c r="Q32" s="1442">
        <v>0.55998134172955505</v>
      </c>
      <c r="R32" s="366">
        <v>0</v>
      </c>
      <c r="S32" s="1451">
        <v>15010</v>
      </c>
      <c r="T32" s="1441">
        <v>9356</v>
      </c>
      <c r="U32" s="1441">
        <v>6918</v>
      </c>
      <c r="V32" s="1441"/>
      <c r="W32" s="1441"/>
      <c r="X32" s="1441">
        <v>2330</v>
      </c>
      <c r="Y32" s="397"/>
      <c r="Z32" s="397"/>
      <c r="AA32" s="397"/>
      <c r="AB32" s="397"/>
      <c r="AC32" s="397"/>
      <c r="AD32" s="397"/>
      <c r="AE32" s="775"/>
    </row>
    <row r="33" spans="1:31" s="976" customFormat="1" ht="22.5" customHeight="1" thickBot="1" x14ac:dyDescent="0.25">
      <c r="A33" s="198"/>
      <c r="B33" s="94" t="s">
        <v>352</v>
      </c>
      <c r="C33" s="1452">
        <v>167</v>
      </c>
      <c r="D33" s="23">
        <v>2291</v>
      </c>
      <c r="E33" s="1453">
        <v>130.35</v>
      </c>
      <c r="F33" s="1454">
        <v>171.85</v>
      </c>
      <c r="G33" s="1455">
        <v>302.2</v>
      </c>
      <c r="H33" s="1456">
        <v>135.94999999999999</v>
      </c>
      <c r="I33" s="325">
        <v>31873</v>
      </c>
      <c r="J33" s="1457">
        <v>244.51860375911011</v>
      </c>
      <c r="K33" s="1457">
        <v>105.46988749172732</v>
      </c>
      <c r="L33" s="5"/>
      <c r="M33" s="1416"/>
      <c r="N33" s="396"/>
      <c r="O33" s="1440" t="s">
        <v>398</v>
      </c>
      <c r="P33" s="1441">
        <v>31873</v>
      </c>
      <c r="Q33" s="366">
        <v>0.52771614954137558</v>
      </c>
      <c r="R33" s="366">
        <v>0</v>
      </c>
      <c r="S33" s="1458"/>
      <c r="T33" s="397"/>
      <c r="U33" s="397"/>
      <c r="V33" s="397"/>
      <c r="W33" s="397"/>
      <c r="X33" s="397"/>
      <c r="Y33" s="397"/>
      <c r="Z33" s="397"/>
      <c r="AA33" s="397"/>
      <c r="AB33" s="397"/>
      <c r="AC33" s="397"/>
      <c r="AD33" s="397"/>
      <c r="AE33" s="775"/>
    </row>
    <row r="34" spans="1:31" s="976" customFormat="1" ht="22.5" customHeight="1" x14ac:dyDescent="0.2">
      <c r="A34" s="1459"/>
      <c r="B34" s="93" t="s">
        <v>353</v>
      </c>
      <c r="C34" s="91">
        <v>156.5</v>
      </c>
      <c r="D34" s="30">
        <v>2269</v>
      </c>
      <c r="E34" s="1460">
        <v>129.75</v>
      </c>
      <c r="F34" s="360">
        <v>174.41</v>
      </c>
      <c r="G34" s="1461">
        <v>304.16000000000003</v>
      </c>
      <c r="H34" s="1462">
        <v>128.19999999999999</v>
      </c>
      <c r="I34" s="81">
        <v>33516</v>
      </c>
      <c r="J34" s="348">
        <v>258.31213872832376</v>
      </c>
      <c r="K34" s="348">
        <v>110.1920042083114</v>
      </c>
      <c r="L34" s="5"/>
      <c r="M34" s="1416"/>
      <c r="N34" s="1" t="s">
        <v>399</v>
      </c>
      <c r="O34" s="1416"/>
      <c r="P34" s="1416"/>
      <c r="Q34" s="1416"/>
      <c r="R34" s="1416"/>
      <c r="S34" s="1416"/>
      <c r="T34" s="1416"/>
      <c r="U34" s="1416"/>
      <c r="V34" s="1416"/>
      <c r="W34" s="1416"/>
      <c r="X34" s="1416"/>
      <c r="Y34" s="1416"/>
      <c r="Z34" s="1416"/>
      <c r="AA34" s="1416"/>
      <c r="AB34" s="1416"/>
      <c r="AC34" s="1416"/>
      <c r="AD34" s="1416"/>
      <c r="AE34" s="775"/>
    </row>
    <row r="35" spans="1:31" s="976" customFormat="1" ht="22.5" customHeight="1" x14ac:dyDescent="0.2">
      <c r="A35" s="1459"/>
      <c r="B35" s="93" t="s">
        <v>354</v>
      </c>
      <c r="C35" s="28">
        <v>145.5</v>
      </c>
      <c r="D35" s="30">
        <v>2173</v>
      </c>
      <c r="E35" s="28">
        <v>121.46</v>
      </c>
      <c r="F35" s="29">
        <v>182.41</v>
      </c>
      <c r="G35" s="30">
        <v>303.87</v>
      </c>
      <c r="H35" s="81">
        <v>116.55</v>
      </c>
      <c r="I35" s="81">
        <v>34390</v>
      </c>
      <c r="J35" s="348">
        <v>283.13848180470939</v>
      </c>
      <c r="K35" s="348">
        <v>113.17339651824791</v>
      </c>
      <c r="L35" s="5"/>
      <c r="M35" s="1416"/>
      <c r="N35" s="1416"/>
      <c r="O35" s="1416"/>
      <c r="P35" s="1416"/>
      <c r="Q35" s="1416"/>
      <c r="R35" s="1416"/>
      <c r="S35" s="1416"/>
      <c r="T35" s="1416"/>
      <c r="U35" s="1416"/>
      <c r="V35" s="1416"/>
      <c r="W35" s="1416"/>
      <c r="X35" s="1416"/>
      <c r="Y35" s="1416"/>
      <c r="Z35" s="1416"/>
      <c r="AA35" s="1416"/>
      <c r="AB35" s="1416"/>
      <c r="AC35" s="1416"/>
      <c r="AD35" s="1416"/>
      <c r="AE35" s="775"/>
    </row>
    <row r="36" spans="1:31" s="976" customFormat="1" ht="19.5" customHeight="1" thickBot="1" x14ac:dyDescent="0.25">
      <c r="A36" s="73"/>
      <c r="B36" s="162" t="s">
        <v>355</v>
      </c>
      <c r="C36" s="163">
        <v>158</v>
      </c>
      <c r="D36" s="164">
        <v>2348</v>
      </c>
      <c r="E36" s="163">
        <v>129.1</v>
      </c>
      <c r="F36" s="52">
        <v>197.19</v>
      </c>
      <c r="G36" s="164">
        <v>326.29000000000002</v>
      </c>
      <c r="H36" s="327">
        <v>126.4</v>
      </c>
      <c r="I36" s="327">
        <v>34284</v>
      </c>
      <c r="J36" s="1463">
        <v>265.56158017041059</v>
      </c>
      <c r="K36" s="1463">
        <v>105.07217505899659</v>
      </c>
      <c r="L36" s="5"/>
      <c r="M36" s="1416"/>
      <c r="N36" s="1416"/>
      <c r="O36" s="1416"/>
      <c r="P36" s="1416"/>
      <c r="Q36" s="1416"/>
      <c r="R36" s="1416"/>
      <c r="S36" s="1416"/>
      <c r="T36" s="1416"/>
      <c r="U36" s="1416"/>
      <c r="V36" s="1416"/>
      <c r="W36" s="1416"/>
      <c r="X36" s="1416"/>
      <c r="Y36" s="1416"/>
      <c r="Z36" s="1416"/>
      <c r="AA36" s="1416"/>
      <c r="AB36" s="1416"/>
      <c r="AC36" s="1416"/>
      <c r="AD36" s="1416"/>
    </row>
    <row r="38" spans="1:31" x14ac:dyDescent="0.2">
      <c r="A38" s="1"/>
      <c r="N38" s="1"/>
    </row>
    <row r="40" spans="1:31" s="8" customFormat="1" ht="30" customHeight="1" x14ac:dyDescent="0.2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N40" s="5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1" x14ac:dyDescent="0.2">
      <c r="F41" s="8"/>
      <c r="G41" s="8"/>
      <c r="H41" s="8"/>
      <c r="I41" s="8"/>
      <c r="J41" s="8"/>
      <c r="K41" s="8"/>
    </row>
    <row r="42" spans="1:31" x14ac:dyDescent="0.2">
      <c r="F42" s="8"/>
      <c r="G42" s="8"/>
      <c r="H42" s="8"/>
      <c r="I42" s="8"/>
      <c r="J42" s="8"/>
      <c r="K42" s="8"/>
    </row>
    <row r="43" spans="1:31" x14ac:dyDescent="0.2">
      <c r="F43" s="8"/>
      <c r="G43" s="8"/>
      <c r="H43" s="8"/>
      <c r="I43" s="8"/>
      <c r="J43" s="8"/>
      <c r="K43" s="8"/>
    </row>
    <row r="44" spans="1:31" x14ac:dyDescent="0.2">
      <c r="F44" s="8"/>
      <c r="G44" s="8"/>
      <c r="H44" s="8"/>
      <c r="I44" s="8"/>
      <c r="J44" s="8"/>
      <c r="K44" s="8"/>
    </row>
    <row r="45" spans="1:31" x14ac:dyDescent="0.2">
      <c r="F45" s="8"/>
      <c r="G45" s="8"/>
      <c r="H45" s="8"/>
      <c r="I45" s="8"/>
      <c r="J45" s="8"/>
      <c r="K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1" x14ac:dyDescent="0.2">
      <c r="F46" s="8"/>
      <c r="G46" s="8"/>
      <c r="H46" s="8"/>
      <c r="I46" s="8"/>
      <c r="J46" s="8"/>
      <c r="K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1" x14ac:dyDescent="0.2">
      <c r="F47" s="8"/>
      <c r="G47" s="8"/>
      <c r="H47" s="8"/>
      <c r="I47" s="8"/>
      <c r="J47" s="8"/>
      <c r="K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1" x14ac:dyDescent="0.2">
      <c r="F48" s="8"/>
      <c r="G48" s="8"/>
      <c r="H48" s="8"/>
      <c r="I48" s="8"/>
      <c r="J48" s="8"/>
      <c r="K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6:30" x14ac:dyDescent="0.2">
      <c r="F49" s="8"/>
      <c r="G49" s="8"/>
      <c r="H49" s="8"/>
      <c r="I49" s="8"/>
      <c r="J49" s="8"/>
      <c r="K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6:30" x14ac:dyDescent="0.2">
      <c r="F50" s="8"/>
      <c r="G50" s="8"/>
      <c r="H50" s="8"/>
      <c r="I50" s="8"/>
      <c r="J50" s="8"/>
      <c r="K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6:30" x14ac:dyDescent="0.2">
      <c r="F51" s="8"/>
      <c r="G51" s="8"/>
      <c r="H51" s="8"/>
      <c r="I51" s="8"/>
      <c r="J51" s="8"/>
      <c r="K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6:30" x14ac:dyDescent="0.2">
      <c r="F52" s="8"/>
      <c r="G52" s="8"/>
      <c r="H52" s="8"/>
      <c r="I52" s="8"/>
      <c r="J52" s="8"/>
      <c r="K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6:30" x14ac:dyDescent="0.2">
      <c r="F53" s="8"/>
      <c r="G53" s="8"/>
      <c r="H53" s="8"/>
      <c r="I53" s="8"/>
      <c r="J53" s="8"/>
      <c r="K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6:30" x14ac:dyDescent="0.2">
      <c r="F54" s="8"/>
      <c r="G54" s="8"/>
      <c r="H54" s="8"/>
      <c r="I54" s="8"/>
      <c r="J54" s="8"/>
      <c r="K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6:30" x14ac:dyDescent="0.2">
      <c r="F55" s="8"/>
      <c r="G55" s="8"/>
      <c r="H55" s="8"/>
      <c r="I55" s="8"/>
      <c r="J55" s="8"/>
      <c r="K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6:30" x14ac:dyDescent="0.2">
      <c r="F56" s="8"/>
      <c r="G56" s="8"/>
      <c r="H56" s="8"/>
      <c r="I56" s="8"/>
      <c r="J56" s="8"/>
      <c r="K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6:30" x14ac:dyDescent="0.2">
      <c r="F57" s="8"/>
      <c r="G57" s="8"/>
      <c r="H57" s="8"/>
      <c r="I57" s="8"/>
      <c r="J57" s="8"/>
      <c r="K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6:30" x14ac:dyDescent="0.2">
      <c r="F58" s="8"/>
      <c r="G58" s="8"/>
      <c r="H58" s="8"/>
      <c r="I58" s="8"/>
      <c r="J58" s="8"/>
      <c r="K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6:30" x14ac:dyDescent="0.2">
      <c r="F59" s="8"/>
      <c r="G59" s="8"/>
      <c r="H59" s="8"/>
      <c r="I59" s="8"/>
      <c r="J59" s="8"/>
      <c r="K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6:30" x14ac:dyDescent="0.2">
      <c r="F60" s="8"/>
      <c r="G60" s="8"/>
      <c r="H60" s="8"/>
      <c r="I60" s="8"/>
      <c r="J60" s="8"/>
      <c r="K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6:30" x14ac:dyDescent="0.2">
      <c r="F61" s="8"/>
      <c r="G61" s="8"/>
      <c r="H61" s="8"/>
      <c r="I61" s="8"/>
      <c r="J61" s="8"/>
      <c r="K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6:30" x14ac:dyDescent="0.2">
      <c r="F62" s="8"/>
      <c r="G62" s="8"/>
      <c r="H62" s="8"/>
      <c r="I62" s="8"/>
      <c r="J62" s="8"/>
      <c r="K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6:30" x14ac:dyDescent="0.2">
      <c r="F63" s="8"/>
      <c r="G63" s="8"/>
      <c r="H63" s="8"/>
      <c r="I63" s="8"/>
      <c r="J63" s="8"/>
      <c r="K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6:30" x14ac:dyDescent="0.2">
      <c r="F64" s="8"/>
      <c r="G64" s="8"/>
      <c r="H64" s="8"/>
      <c r="I64" s="8"/>
      <c r="J64" s="8"/>
      <c r="K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6:30" x14ac:dyDescent="0.2">
      <c r="F65" s="8"/>
      <c r="G65" s="8"/>
      <c r="H65" s="8"/>
      <c r="I65" s="8"/>
      <c r="J65" s="8"/>
      <c r="K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6:30" x14ac:dyDescent="0.2">
      <c r="F66" s="8"/>
      <c r="G66" s="8"/>
      <c r="H66" s="8"/>
      <c r="I66" s="8"/>
      <c r="J66" s="8"/>
      <c r="K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6:30" x14ac:dyDescent="0.2">
      <c r="F67" s="8"/>
      <c r="G67" s="8"/>
      <c r="H67" s="8"/>
      <c r="I67" s="8"/>
      <c r="J67" s="8"/>
      <c r="K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6:30" x14ac:dyDescent="0.2">
      <c r="F68" s="8"/>
      <c r="G68" s="8"/>
      <c r="H68" s="8"/>
      <c r="I68" s="8"/>
      <c r="J68" s="8"/>
      <c r="K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6:30" x14ac:dyDescent="0.2">
      <c r="F69" s="8"/>
      <c r="G69" s="8"/>
      <c r="H69" s="8"/>
      <c r="I69" s="8"/>
      <c r="J69" s="8"/>
      <c r="K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6:30" x14ac:dyDescent="0.2">
      <c r="F70" s="8"/>
      <c r="G70" s="8"/>
      <c r="H70" s="8"/>
      <c r="I70" s="8"/>
      <c r="J70" s="8"/>
      <c r="K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6:30" x14ac:dyDescent="0.2">
      <c r="F71" s="8"/>
      <c r="G71" s="8"/>
      <c r="H71" s="8"/>
      <c r="I71" s="8"/>
      <c r="J71" s="8"/>
      <c r="K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6:30" x14ac:dyDescent="0.2">
      <c r="F72" s="8"/>
      <c r="G72" s="8"/>
      <c r="H72" s="8"/>
      <c r="I72" s="8"/>
      <c r="J72" s="8"/>
      <c r="K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6:30" x14ac:dyDescent="0.2">
      <c r="F73" s="8"/>
      <c r="G73" s="8"/>
      <c r="H73" s="8"/>
      <c r="I73" s="8"/>
      <c r="J73" s="8"/>
      <c r="K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6:30" x14ac:dyDescent="0.2">
      <c r="F74" s="8"/>
      <c r="G74" s="8"/>
      <c r="H74" s="8"/>
      <c r="I74" s="8"/>
      <c r="J74" s="8"/>
      <c r="K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6:30" x14ac:dyDescent="0.2">
      <c r="F75" s="8"/>
      <c r="G75" s="8"/>
      <c r="H75" s="8"/>
      <c r="I75" s="8"/>
      <c r="J75" s="8"/>
      <c r="K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6:30" x14ac:dyDescent="0.2">
      <c r="F76" s="8"/>
      <c r="G76" s="8"/>
      <c r="H76" s="8"/>
      <c r="I76" s="8"/>
      <c r="J76" s="8"/>
      <c r="K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6:30" x14ac:dyDescent="0.2">
      <c r="F77" s="8"/>
      <c r="G77" s="8"/>
      <c r="H77" s="8"/>
      <c r="I77" s="8"/>
      <c r="J77" s="8"/>
      <c r="K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6:30" x14ac:dyDescent="0.2">
      <c r="F78" s="8"/>
      <c r="G78" s="8"/>
      <c r="H78" s="8"/>
      <c r="I78" s="8"/>
      <c r="J78" s="8"/>
      <c r="K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6:30" x14ac:dyDescent="0.2">
      <c r="F79" s="8"/>
      <c r="G79" s="8"/>
      <c r="H79" s="8"/>
      <c r="I79" s="8"/>
      <c r="J79" s="8"/>
      <c r="K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6:30" x14ac:dyDescent="0.2">
      <c r="F80" s="8"/>
      <c r="G80" s="8"/>
      <c r="H80" s="8"/>
      <c r="I80" s="8"/>
      <c r="J80" s="8"/>
      <c r="K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6:30" x14ac:dyDescent="0.2">
      <c r="F81" s="8"/>
      <c r="G81" s="8"/>
      <c r="H81" s="8"/>
      <c r="I81" s="8"/>
      <c r="J81" s="8"/>
      <c r="K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6:30" x14ac:dyDescent="0.2">
      <c r="F82" s="8"/>
      <c r="G82" s="8"/>
      <c r="H82" s="8"/>
      <c r="I82" s="8"/>
      <c r="J82" s="8"/>
      <c r="K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6:30" x14ac:dyDescent="0.2">
      <c r="F83" s="8"/>
      <c r="G83" s="8"/>
      <c r="H83" s="8"/>
      <c r="I83" s="8"/>
      <c r="J83" s="8"/>
      <c r="K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6:30" x14ac:dyDescent="0.2">
      <c r="F84" s="8"/>
      <c r="G84" s="8"/>
      <c r="H84" s="8"/>
      <c r="I84" s="8"/>
      <c r="J84" s="8"/>
      <c r="K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6:30" x14ac:dyDescent="0.2">
      <c r="F85" s="8"/>
      <c r="G85" s="8"/>
      <c r="H85" s="8"/>
      <c r="I85" s="8"/>
      <c r="J85" s="8"/>
      <c r="K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6:30" x14ac:dyDescent="0.2">
      <c r="F86" s="8"/>
      <c r="G86" s="8"/>
      <c r="H86" s="8"/>
      <c r="I86" s="8"/>
      <c r="J86" s="8"/>
      <c r="K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6:30" x14ac:dyDescent="0.2">
      <c r="F87" s="8"/>
      <c r="G87" s="8"/>
      <c r="H87" s="8"/>
      <c r="I87" s="8"/>
      <c r="J87" s="8"/>
      <c r="K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6:30" x14ac:dyDescent="0.2">
      <c r="F88" s="8"/>
      <c r="G88" s="8"/>
      <c r="H88" s="8"/>
      <c r="I88" s="8"/>
      <c r="J88" s="8"/>
      <c r="K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6:30" x14ac:dyDescent="0.2">
      <c r="F89" s="8"/>
      <c r="G89" s="8"/>
      <c r="H89" s="8"/>
      <c r="I89" s="8"/>
      <c r="J89" s="8"/>
      <c r="K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6:30" x14ac:dyDescent="0.2">
      <c r="F90" s="8"/>
      <c r="G90" s="8"/>
      <c r="H90" s="8"/>
      <c r="I90" s="8"/>
      <c r="J90" s="8"/>
      <c r="K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6:30" x14ac:dyDescent="0.2">
      <c r="F91" s="8"/>
      <c r="G91" s="8"/>
      <c r="H91" s="8"/>
      <c r="I91" s="8"/>
      <c r="J91" s="8"/>
      <c r="K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6:30" x14ac:dyDescent="0.2">
      <c r="F92" s="8"/>
      <c r="G92" s="8"/>
      <c r="H92" s="8"/>
      <c r="I92" s="8"/>
      <c r="J92" s="8"/>
      <c r="K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6:30" x14ac:dyDescent="0.2">
      <c r="F93" s="8"/>
      <c r="G93" s="8"/>
      <c r="H93" s="8"/>
      <c r="I93" s="8"/>
      <c r="J93" s="8"/>
      <c r="K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6:30" x14ac:dyDescent="0.2">
      <c r="F94" s="8"/>
      <c r="G94" s="8"/>
      <c r="H94" s="8"/>
      <c r="I94" s="8"/>
      <c r="J94" s="8"/>
      <c r="K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6:30" x14ac:dyDescent="0.2">
      <c r="F95" s="8"/>
      <c r="G95" s="8"/>
      <c r="H95" s="8"/>
      <c r="I95" s="8"/>
      <c r="J95" s="8"/>
      <c r="K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6:30" x14ac:dyDescent="0.2">
      <c r="F96" s="8"/>
      <c r="G96" s="8"/>
      <c r="H96" s="8"/>
      <c r="I96" s="8"/>
      <c r="J96" s="8"/>
      <c r="K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6:30" x14ac:dyDescent="0.2">
      <c r="F97" s="8"/>
      <c r="G97" s="8"/>
      <c r="H97" s="8"/>
      <c r="I97" s="8"/>
      <c r="J97" s="8"/>
      <c r="K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6:30" x14ac:dyDescent="0.2">
      <c r="F98" s="8"/>
      <c r="G98" s="8"/>
      <c r="H98" s="8"/>
      <c r="I98" s="8"/>
      <c r="J98" s="8"/>
      <c r="K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6:30" x14ac:dyDescent="0.2">
      <c r="F99" s="8"/>
      <c r="G99" s="8"/>
      <c r="H99" s="8"/>
      <c r="I99" s="8"/>
      <c r="J99" s="8"/>
      <c r="K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6:30" x14ac:dyDescent="0.2">
      <c r="F100" s="8"/>
      <c r="G100" s="8"/>
      <c r="H100" s="8"/>
      <c r="I100" s="8"/>
      <c r="J100" s="8"/>
      <c r="K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6:30" x14ac:dyDescent="0.2">
      <c r="F101" s="8"/>
      <c r="G101" s="8"/>
      <c r="H101" s="8"/>
      <c r="I101" s="8"/>
      <c r="J101" s="8"/>
      <c r="K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6:30" x14ac:dyDescent="0.2">
      <c r="F102" s="8"/>
      <c r="G102" s="8"/>
      <c r="H102" s="8"/>
      <c r="I102" s="8"/>
      <c r="J102" s="8"/>
      <c r="K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6:30" x14ac:dyDescent="0.2">
      <c r="F103" s="8"/>
      <c r="G103" s="8"/>
      <c r="H103" s="8"/>
      <c r="I103" s="8"/>
      <c r="J103" s="8"/>
      <c r="K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6:30" x14ac:dyDescent="0.2">
      <c r="F104" s="8"/>
      <c r="G104" s="8"/>
      <c r="H104" s="8"/>
      <c r="I104" s="8"/>
      <c r="J104" s="8"/>
      <c r="K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6:30" x14ac:dyDescent="0.2">
      <c r="F105" s="8"/>
      <c r="G105" s="8"/>
      <c r="H105" s="8"/>
      <c r="I105" s="8"/>
      <c r="J105" s="8"/>
      <c r="K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6:30" x14ac:dyDescent="0.2">
      <c r="F106" s="8"/>
      <c r="G106" s="8"/>
      <c r="H106" s="8"/>
      <c r="I106" s="8"/>
      <c r="J106" s="8"/>
      <c r="K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6:30" x14ac:dyDescent="0.2">
      <c r="F107" s="8"/>
      <c r="G107" s="8"/>
      <c r="H107" s="8"/>
      <c r="I107" s="8"/>
      <c r="J107" s="8"/>
      <c r="K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6:30" x14ac:dyDescent="0.2">
      <c r="F108" s="8"/>
      <c r="G108" s="8"/>
      <c r="H108" s="8"/>
      <c r="I108" s="8"/>
      <c r="J108" s="8"/>
      <c r="K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6:30" x14ac:dyDescent="0.2">
      <c r="F109" s="8"/>
      <c r="G109" s="8"/>
      <c r="H109" s="8"/>
      <c r="I109" s="8"/>
      <c r="J109" s="8"/>
      <c r="K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6:30" x14ac:dyDescent="0.2">
      <c r="F110" s="8"/>
      <c r="G110" s="8"/>
      <c r="H110" s="8"/>
      <c r="I110" s="8"/>
      <c r="J110" s="8"/>
      <c r="K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6:30" x14ac:dyDescent="0.2">
      <c r="F111" s="8"/>
      <c r="G111" s="8"/>
      <c r="H111" s="8"/>
      <c r="I111" s="8"/>
      <c r="J111" s="8"/>
      <c r="K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6:30" x14ac:dyDescent="0.2">
      <c r="F112" s="8"/>
      <c r="G112" s="8"/>
      <c r="H112" s="8"/>
      <c r="I112" s="8"/>
      <c r="J112" s="8"/>
      <c r="K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6:30" x14ac:dyDescent="0.2">
      <c r="F113" s="8"/>
      <c r="G113" s="8"/>
      <c r="H113" s="8"/>
      <c r="I113" s="8"/>
      <c r="J113" s="8"/>
      <c r="K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6:30" x14ac:dyDescent="0.2">
      <c r="F114" s="8"/>
      <c r="G114" s="8"/>
      <c r="H114" s="8"/>
      <c r="I114" s="8"/>
      <c r="J114" s="8"/>
      <c r="K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6:30" x14ac:dyDescent="0.2">
      <c r="F115" s="8"/>
      <c r="G115" s="8"/>
      <c r="H115" s="8"/>
      <c r="I115" s="8"/>
      <c r="J115" s="8"/>
      <c r="K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6:30" x14ac:dyDescent="0.2">
      <c r="F116" s="8"/>
      <c r="G116" s="8"/>
      <c r="H116" s="8"/>
      <c r="I116" s="8"/>
      <c r="J116" s="8"/>
      <c r="K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6:30" x14ac:dyDescent="0.2">
      <c r="F117" s="8"/>
      <c r="G117" s="8"/>
      <c r="H117" s="8"/>
      <c r="I117" s="8"/>
      <c r="J117" s="8"/>
      <c r="K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6:30" x14ac:dyDescent="0.2">
      <c r="F118" s="8"/>
      <c r="G118" s="8"/>
      <c r="H118" s="8"/>
      <c r="I118" s="8"/>
      <c r="J118" s="8"/>
      <c r="K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6:30" x14ac:dyDescent="0.2">
      <c r="F119" s="8"/>
      <c r="G119" s="8"/>
      <c r="H119" s="8"/>
      <c r="I119" s="8"/>
      <c r="J119" s="8"/>
      <c r="K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6:30" x14ac:dyDescent="0.2">
      <c r="F120" s="8"/>
      <c r="G120" s="8"/>
      <c r="H120" s="8"/>
      <c r="I120" s="8"/>
      <c r="J120" s="8"/>
      <c r="K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6:30" x14ac:dyDescent="0.2">
      <c r="F121" s="8"/>
      <c r="G121" s="8"/>
      <c r="H121" s="8"/>
      <c r="I121" s="8"/>
      <c r="J121" s="8"/>
      <c r="K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6:30" x14ac:dyDescent="0.2">
      <c r="F122" s="8"/>
      <c r="G122" s="8"/>
      <c r="H122" s="8"/>
      <c r="I122" s="8"/>
      <c r="J122" s="8"/>
      <c r="K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6:30" x14ac:dyDescent="0.2">
      <c r="F123" s="8"/>
      <c r="G123" s="8"/>
      <c r="H123" s="8"/>
      <c r="I123" s="8"/>
      <c r="J123" s="8"/>
      <c r="K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6:30" x14ac:dyDescent="0.2">
      <c r="F124" s="8"/>
      <c r="G124" s="8"/>
      <c r="H124" s="8"/>
      <c r="I124" s="8"/>
      <c r="J124" s="8"/>
      <c r="K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6:30" x14ac:dyDescent="0.2">
      <c r="F125" s="8"/>
      <c r="G125" s="8"/>
      <c r="H125" s="8"/>
      <c r="I125" s="8"/>
      <c r="J125" s="8"/>
      <c r="K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6:30" x14ac:dyDescent="0.2">
      <c r="F126" s="8"/>
      <c r="G126" s="8"/>
      <c r="H126" s="8"/>
      <c r="I126" s="8"/>
      <c r="J126" s="8"/>
      <c r="K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6:30" x14ac:dyDescent="0.2">
      <c r="F127" s="8"/>
      <c r="G127" s="8"/>
      <c r="H127" s="8"/>
      <c r="I127" s="8"/>
      <c r="J127" s="8"/>
      <c r="K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6:30" x14ac:dyDescent="0.2">
      <c r="F128" s="8"/>
      <c r="G128" s="8"/>
      <c r="H128" s="8"/>
      <c r="I128" s="8"/>
      <c r="J128" s="8"/>
      <c r="K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6:30" x14ac:dyDescent="0.2">
      <c r="F129" s="8"/>
      <c r="G129" s="8"/>
      <c r="H129" s="8"/>
      <c r="I129" s="8"/>
      <c r="J129" s="8"/>
      <c r="K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6:30" x14ac:dyDescent="0.2">
      <c r="F130" s="8"/>
      <c r="G130" s="8"/>
      <c r="H130" s="8"/>
      <c r="I130" s="8"/>
      <c r="J130" s="8"/>
      <c r="K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6:30" x14ac:dyDescent="0.2">
      <c r="F131" s="8"/>
      <c r="G131" s="8"/>
      <c r="H131" s="8"/>
      <c r="I131" s="8"/>
      <c r="J131" s="8"/>
      <c r="K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6:30" x14ac:dyDescent="0.2">
      <c r="F132" s="8"/>
      <c r="G132" s="8"/>
      <c r="H132" s="8"/>
      <c r="I132" s="8"/>
      <c r="J132" s="8"/>
      <c r="K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6:30" x14ac:dyDescent="0.2">
      <c r="F133" s="8"/>
      <c r="G133" s="8"/>
      <c r="H133" s="8"/>
      <c r="I133" s="8"/>
      <c r="J133" s="8"/>
      <c r="K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6:30" x14ac:dyDescent="0.2">
      <c r="F134" s="8"/>
      <c r="G134" s="8"/>
      <c r="H134" s="8"/>
      <c r="I134" s="8"/>
      <c r="J134" s="8"/>
      <c r="K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6:30" x14ac:dyDescent="0.2">
      <c r="F135" s="8"/>
      <c r="G135" s="8"/>
      <c r="H135" s="8"/>
      <c r="I135" s="8"/>
      <c r="J135" s="8"/>
      <c r="K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6:30" x14ac:dyDescent="0.2">
      <c r="F136" s="8"/>
      <c r="G136" s="8"/>
      <c r="H136" s="8"/>
      <c r="I136" s="8"/>
      <c r="J136" s="8"/>
      <c r="K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6:30" x14ac:dyDescent="0.2">
      <c r="F137" s="8"/>
      <c r="G137" s="8"/>
      <c r="H137" s="8"/>
      <c r="I137" s="8"/>
      <c r="J137" s="8"/>
      <c r="K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6:30" x14ac:dyDescent="0.2">
      <c r="F138" s="8"/>
      <c r="G138" s="8"/>
      <c r="H138" s="8"/>
      <c r="I138" s="8"/>
      <c r="J138" s="8"/>
      <c r="K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6:30" x14ac:dyDescent="0.2">
      <c r="F139" s="8"/>
      <c r="G139" s="8"/>
      <c r="H139" s="8"/>
      <c r="I139" s="8"/>
      <c r="J139" s="8"/>
      <c r="K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6:30" x14ac:dyDescent="0.2">
      <c r="F140" s="8"/>
      <c r="G140" s="8"/>
      <c r="H140" s="8"/>
      <c r="I140" s="8"/>
      <c r="J140" s="8"/>
      <c r="K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6:30" x14ac:dyDescent="0.2">
      <c r="F141" s="8"/>
      <c r="G141" s="8"/>
      <c r="H141" s="8"/>
      <c r="I141" s="8"/>
      <c r="J141" s="8"/>
      <c r="K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6:30" x14ac:dyDescent="0.2">
      <c r="F142" s="8"/>
      <c r="G142" s="8"/>
      <c r="H142" s="8"/>
      <c r="I142" s="8"/>
      <c r="J142" s="8"/>
      <c r="K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6:30" x14ac:dyDescent="0.2">
      <c r="F143" s="8"/>
      <c r="G143" s="8"/>
      <c r="H143" s="8"/>
      <c r="I143" s="8"/>
      <c r="J143" s="8"/>
      <c r="K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6:30" x14ac:dyDescent="0.2">
      <c r="F144" s="8"/>
      <c r="G144" s="8"/>
      <c r="H144" s="8"/>
      <c r="I144" s="8"/>
      <c r="J144" s="8"/>
      <c r="K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6:30" x14ac:dyDescent="0.2">
      <c r="F145" s="8"/>
      <c r="G145" s="8"/>
      <c r="H145" s="8"/>
      <c r="I145" s="8"/>
      <c r="J145" s="8"/>
      <c r="K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6:30" x14ac:dyDescent="0.2">
      <c r="F146" s="8"/>
      <c r="G146" s="8"/>
      <c r="H146" s="8"/>
      <c r="I146" s="8"/>
      <c r="J146" s="8"/>
      <c r="K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6:30" x14ac:dyDescent="0.2">
      <c r="F147" s="8"/>
      <c r="G147" s="8"/>
      <c r="H147" s="8"/>
      <c r="I147" s="8"/>
      <c r="J147" s="8"/>
      <c r="K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6:30" x14ac:dyDescent="0.2">
      <c r="F148" s="8"/>
      <c r="G148" s="8"/>
      <c r="H148" s="8"/>
      <c r="I148" s="8"/>
      <c r="J148" s="8"/>
      <c r="K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6:30" x14ac:dyDescent="0.2">
      <c r="F149" s="8"/>
      <c r="G149" s="8"/>
      <c r="H149" s="8"/>
      <c r="I149" s="8"/>
      <c r="J149" s="8"/>
      <c r="K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6:30" x14ac:dyDescent="0.2">
      <c r="F150" s="8"/>
      <c r="G150" s="8"/>
      <c r="H150" s="8"/>
      <c r="I150" s="8"/>
      <c r="J150" s="8"/>
      <c r="K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6:30" x14ac:dyDescent="0.2">
      <c r="F151" s="8"/>
      <c r="G151" s="8"/>
      <c r="H151" s="8"/>
      <c r="I151" s="8"/>
      <c r="J151" s="8"/>
      <c r="K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6:30" x14ac:dyDescent="0.2">
      <c r="F152" s="8"/>
      <c r="G152" s="8"/>
      <c r="H152" s="8"/>
      <c r="I152" s="8"/>
      <c r="J152" s="8"/>
      <c r="K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6:30" x14ac:dyDescent="0.2">
      <c r="F153" s="8"/>
      <c r="G153" s="8"/>
      <c r="H153" s="8"/>
      <c r="I153" s="8"/>
      <c r="J153" s="8"/>
      <c r="K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6:30" x14ac:dyDescent="0.2">
      <c r="F154" s="8"/>
      <c r="G154" s="8"/>
      <c r="H154" s="8"/>
      <c r="I154" s="8"/>
      <c r="J154" s="8"/>
      <c r="K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6:30" x14ac:dyDescent="0.2">
      <c r="F155" s="8"/>
      <c r="G155" s="8"/>
      <c r="H155" s="8"/>
      <c r="I155" s="8"/>
      <c r="J155" s="8"/>
      <c r="K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spans="6:30" x14ac:dyDescent="0.2">
      <c r="F156" s="8"/>
      <c r="G156" s="8"/>
      <c r="H156" s="8"/>
      <c r="I156" s="8"/>
      <c r="J156" s="8"/>
      <c r="K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6:30" x14ac:dyDescent="0.2">
      <c r="F157" s="8"/>
      <c r="G157" s="8"/>
      <c r="H157" s="8"/>
      <c r="I157" s="8"/>
      <c r="J157" s="8"/>
      <c r="K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spans="6:30" x14ac:dyDescent="0.2">
      <c r="F158" s="8"/>
      <c r="G158" s="8"/>
      <c r="H158" s="8"/>
      <c r="I158" s="8"/>
      <c r="J158" s="8"/>
      <c r="K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spans="6:30" x14ac:dyDescent="0.2">
      <c r="F159" s="8"/>
      <c r="G159" s="8"/>
      <c r="H159" s="8"/>
      <c r="I159" s="8"/>
      <c r="J159" s="8"/>
      <c r="K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6:30" x14ac:dyDescent="0.2">
      <c r="F160" s="8"/>
      <c r="G160" s="8"/>
      <c r="H160" s="8"/>
      <c r="I160" s="8"/>
      <c r="J160" s="8"/>
      <c r="K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6:30" x14ac:dyDescent="0.2">
      <c r="F161" s="8"/>
      <c r="G161" s="8"/>
      <c r="H161" s="8"/>
      <c r="I161" s="8"/>
      <c r="J161" s="8"/>
      <c r="K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6:30" x14ac:dyDescent="0.2">
      <c r="F162" s="8"/>
      <c r="G162" s="8"/>
      <c r="H162" s="8"/>
      <c r="I162" s="8"/>
      <c r="J162" s="8"/>
      <c r="K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6:30" x14ac:dyDescent="0.2">
      <c r="F163" s="8"/>
      <c r="G163" s="8"/>
      <c r="H163" s="8"/>
      <c r="I163" s="8"/>
      <c r="J163" s="8"/>
      <c r="K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6:30" x14ac:dyDescent="0.2">
      <c r="F164" s="8"/>
      <c r="G164" s="8"/>
      <c r="H164" s="8"/>
      <c r="I164" s="8"/>
      <c r="J164" s="8"/>
      <c r="K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spans="6:30" x14ac:dyDescent="0.2">
      <c r="F165" s="8"/>
      <c r="G165" s="8"/>
      <c r="H165" s="8"/>
      <c r="I165" s="8"/>
      <c r="J165" s="8"/>
      <c r="K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</sheetData>
  <mergeCells count="6">
    <mergeCell ref="Y9:AD9"/>
    <mergeCell ref="C9:D9"/>
    <mergeCell ref="E9:G9"/>
    <mergeCell ref="I9:K9"/>
    <mergeCell ref="P9:R9"/>
    <mergeCell ref="S9:X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3"/>
  <sheetViews>
    <sheetView showGridLines="0" topLeftCell="A3" workbookViewId="0">
      <selection activeCell="A4" sqref="A4:F23"/>
    </sheetView>
  </sheetViews>
  <sheetFormatPr baseColWidth="10" defaultRowHeight="12.75" x14ac:dyDescent="0.2"/>
  <cols>
    <col min="2" max="2" width="24" customWidth="1"/>
  </cols>
  <sheetData>
    <row r="1" spans="1:6" x14ac:dyDescent="0.2">
      <c r="A1" s="258" t="s">
        <v>235</v>
      </c>
      <c r="B1" s="258"/>
    </row>
    <row r="4" spans="1:6" x14ac:dyDescent="0.2">
      <c r="A4" s="335" t="s">
        <v>401</v>
      </c>
    </row>
    <row r="5" spans="1:6" ht="13.5" thickBot="1" x14ac:dyDescent="0.25"/>
    <row r="6" spans="1:6" ht="36.75" thickBot="1" x14ac:dyDescent="0.25">
      <c r="A6" s="147" t="s">
        <v>2</v>
      </c>
      <c r="B6" s="405" t="s">
        <v>3</v>
      </c>
      <c r="C6" s="405" t="s">
        <v>403</v>
      </c>
      <c r="D6" s="405" t="s">
        <v>404</v>
      </c>
      <c r="E6" s="405" t="s">
        <v>402</v>
      </c>
      <c r="F6" s="405" t="s">
        <v>542</v>
      </c>
    </row>
    <row r="7" spans="1:6" x14ac:dyDescent="0.2">
      <c r="A7" s="406">
        <v>1</v>
      </c>
      <c r="B7" s="408" t="s">
        <v>15</v>
      </c>
      <c r="C7" s="282">
        <v>1</v>
      </c>
      <c r="D7" s="342">
        <v>0</v>
      </c>
      <c r="E7" s="342">
        <v>0</v>
      </c>
      <c r="F7" s="407">
        <v>0.5</v>
      </c>
    </row>
    <row r="8" spans="1:6" x14ac:dyDescent="0.2">
      <c r="A8" s="400">
        <v>2</v>
      </c>
      <c r="B8" s="409" t="s">
        <v>16</v>
      </c>
      <c r="C8" s="283" t="s">
        <v>538</v>
      </c>
      <c r="D8" s="334">
        <v>0</v>
      </c>
      <c r="E8" s="334">
        <v>0</v>
      </c>
      <c r="F8" s="401">
        <v>2.6</v>
      </c>
    </row>
    <row r="9" spans="1:6" x14ac:dyDescent="0.2">
      <c r="A9" s="400">
        <v>3</v>
      </c>
      <c r="B9" s="409" t="s">
        <v>17</v>
      </c>
      <c r="C9" s="283">
        <v>1</v>
      </c>
      <c r="D9" s="334">
        <v>0</v>
      </c>
      <c r="E9" s="334">
        <v>0</v>
      </c>
      <c r="F9" s="401">
        <v>1</v>
      </c>
    </row>
    <row r="10" spans="1:6" x14ac:dyDescent="0.2">
      <c r="A10" s="400">
        <v>4</v>
      </c>
      <c r="B10" s="409" t="s">
        <v>18</v>
      </c>
      <c r="C10" s="283">
        <v>1</v>
      </c>
      <c r="D10" s="334">
        <v>0</v>
      </c>
      <c r="E10" s="334">
        <v>0</v>
      </c>
      <c r="F10" s="401">
        <v>1</v>
      </c>
    </row>
    <row r="11" spans="1:6" x14ac:dyDescent="0.2">
      <c r="A11" s="400">
        <v>5</v>
      </c>
      <c r="B11" s="409" t="s">
        <v>19</v>
      </c>
      <c r="C11" s="283">
        <v>1</v>
      </c>
      <c r="D11" s="334">
        <v>0</v>
      </c>
      <c r="E11" s="334">
        <v>0</v>
      </c>
      <c r="F11" s="401">
        <v>1</v>
      </c>
    </row>
    <row r="12" spans="1:6" x14ac:dyDescent="0.2">
      <c r="A12" s="400">
        <v>6</v>
      </c>
      <c r="B12" s="409" t="s">
        <v>20</v>
      </c>
      <c r="C12" s="283">
        <v>1</v>
      </c>
      <c r="D12" s="334">
        <v>0</v>
      </c>
      <c r="E12" s="334">
        <v>0</v>
      </c>
      <c r="F12" s="401">
        <v>0.8</v>
      </c>
    </row>
    <row r="13" spans="1:6" x14ac:dyDescent="0.2">
      <c r="A13" s="400">
        <v>7</v>
      </c>
      <c r="B13" s="409" t="s">
        <v>21</v>
      </c>
      <c r="C13" s="283">
        <v>1</v>
      </c>
      <c r="D13" s="334">
        <v>0</v>
      </c>
      <c r="E13" s="334">
        <v>0</v>
      </c>
      <c r="F13" s="401">
        <v>1</v>
      </c>
    </row>
    <row r="14" spans="1:6" x14ac:dyDescent="0.2">
      <c r="A14" s="400">
        <v>8</v>
      </c>
      <c r="B14" s="409" t="s">
        <v>22</v>
      </c>
      <c r="C14" s="283">
        <v>0</v>
      </c>
      <c r="D14" s="334">
        <v>0</v>
      </c>
      <c r="E14" s="334">
        <v>0</v>
      </c>
      <c r="F14" s="401">
        <v>1</v>
      </c>
    </row>
    <row r="15" spans="1:6" x14ac:dyDescent="0.2">
      <c r="A15" s="400">
        <v>9</v>
      </c>
      <c r="B15" s="409" t="s">
        <v>23</v>
      </c>
      <c r="C15" s="283">
        <v>1</v>
      </c>
      <c r="D15" s="334">
        <v>1</v>
      </c>
      <c r="E15" s="334">
        <v>0</v>
      </c>
      <c r="F15" s="401">
        <v>1</v>
      </c>
    </row>
    <row r="16" spans="1:6" x14ac:dyDescent="0.2">
      <c r="A16" s="400">
        <v>10</v>
      </c>
      <c r="B16" s="409" t="s">
        <v>24</v>
      </c>
      <c r="C16" s="283">
        <v>1</v>
      </c>
      <c r="D16" s="334">
        <v>0</v>
      </c>
      <c r="E16" s="334">
        <v>0</v>
      </c>
      <c r="F16" s="401">
        <v>1</v>
      </c>
    </row>
    <row r="17" spans="1:6" x14ac:dyDescent="0.2">
      <c r="A17" s="400">
        <v>11</v>
      </c>
      <c r="B17" s="409" t="s">
        <v>25</v>
      </c>
      <c r="C17" s="283">
        <v>0</v>
      </c>
      <c r="D17" s="334">
        <v>1</v>
      </c>
      <c r="E17" s="334">
        <v>0</v>
      </c>
      <c r="F17" s="401">
        <v>0.5</v>
      </c>
    </row>
    <row r="18" spans="1:6" x14ac:dyDescent="0.2">
      <c r="A18" s="400">
        <v>12</v>
      </c>
      <c r="B18" s="409" t="s">
        <v>26</v>
      </c>
      <c r="C18" s="283">
        <v>1</v>
      </c>
      <c r="D18" s="334">
        <v>0</v>
      </c>
      <c r="E18" s="334">
        <v>0</v>
      </c>
      <c r="F18" s="401">
        <v>1</v>
      </c>
    </row>
    <row r="19" spans="1:6" x14ac:dyDescent="0.2">
      <c r="A19" s="400">
        <v>13</v>
      </c>
      <c r="B19" s="409" t="s">
        <v>27</v>
      </c>
      <c r="C19" s="283">
        <v>1</v>
      </c>
      <c r="D19" s="334">
        <v>0</v>
      </c>
      <c r="E19" s="334">
        <v>0</v>
      </c>
      <c r="F19" s="401">
        <v>1</v>
      </c>
    </row>
    <row r="20" spans="1:6" x14ac:dyDescent="0.2">
      <c r="A20" s="400">
        <v>14</v>
      </c>
      <c r="B20" s="409" t="s">
        <v>28</v>
      </c>
      <c r="C20" s="283">
        <v>1</v>
      </c>
      <c r="D20" s="334">
        <v>0</v>
      </c>
      <c r="E20" s="334">
        <v>0</v>
      </c>
      <c r="F20" s="401">
        <v>1</v>
      </c>
    </row>
    <row r="21" spans="1:6" ht="13.5" thickBot="1" x14ac:dyDescent="0.25">
      <c r="A21" s="402">
        <v>15</v>
      </c>
      <c r="B21" s="410" t="s">
        <v>540</v>
      </c>
      <c r="C21" s="284">
        <v>0</v>
      </c>
      <c r="D21" s="403">
        <v>1</v>
      </c>
      <c r="E21" s="403">
        <v>0</v>
      </c>
      <c r="F21" s="404">
        <v>0.2</v>
      </c>
    </row>
    <row r="22" spans="1:6" ht="13.5" thickBot="1" x14ac:dyDescent="0.25">
      <c r="A22" s="411"/>
      <c r="B22" s="412" t="s">
        <v>539</v>
      </c>
      <c r="C22" s="413">
        <f>SUM(C7:C21)</f>
        <v>11</v>
      </c>
      <c r="D22" s="413">
        <f t="shared" ref="D22:F22" si="0">SUM(D7:D21)</f>
        <v>3</v>
      </c>
      <c r="E22" s="413">
        <f t="shared" si="0"/>
        <v>0</v>
      </c>
      <c r="F22" s="414">
        <f t="shared" si="0"/>
        <v>14.599999999999998</v>
      </c>
    </row>
    <row r="23" spans="1:6" x14ac:dyDescent="0.2">
      <c r="A23" t="s">
        <v>541</v>
      </c>
    </row>
  </sheetData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AF23"/>
  <sheetViews>
    <sheetView workbookViewId="0">
      <selection activeCell="T34" sqref="T34"/>
    </sheetView>
  </sheetViews>
  <sheetFormatPr baseColWidth="10" defaultRowHeight="12.75" x14ac:dyDescent="0.2"/>
  <cols>
    <col min="1" max="1" width="25.7109375" style="285" customWidth="1"/>
    <col min="2" max="2" width="10.7109375" style="1488" customWidth="1"/>
    <col min="3" max="18" width="8.7109375" style="1489" customWidth="1"/>
    <col min="19" max="16384" width="11.42578125" style="285"/>
  </cols>
  <sheetData>
    <row r="1" spans="1:32" x14ac:dyDescent="0.2">
      <c r="A1" s="1562" t="s">
        <v>557</v>
      </c>
      <c r="B1" s="1562"/>
      <c r="C1" s="1562"/>
      <c r="D1" s="1562"/>
      <c r="E1" s="1562"/>
      <c r="F1" s="1562"/>
      <c r="G1" s="1562"/>
      <c r="H1" s="1562"/>
      <c r="I1" s="1562"/>
      <c r="J1" s="1562"/>
      <c r="K1" s="1562"/>
      <c r="L1" s="1562"/>
      <c r="M1" s="1562"/>
      <c r="N1" s="1562"/>
      <c r="O1" s="1562"/>
      <c r="P1" s="1562"/>
      <c r="Q1" s="1562"/>
      <c r="R1" s="1562"/>
    </row>
    <row r="2" spans="1:32" x14ac:dyDescent="0.2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T2" s="1484"/>
    </row>
    <row r="3" spans="1:32" s="1485" customFormat="1" ht="18" customHeight="1" x14ac:dyDescent="0.2">
      <c r="A3" s="1565"/>
      <c r="B3" s="1566" t="s">
        <v>123</v>
      </c>
      <c r="C3" s="1567" t="s">
        <v>124</v>
      </c>
      <c r="D3" s="1567" t="s">
        <v>125</v>
      </c>
      <c r="E3" s="1567" t="s">
        <v>126</v>
      </c>
      <c r="F3" s="1567" t="s">
        <v>127</v>
      </c>
      <c r="G3" s="1567" t="s">
        <v>128</v>
      </c>
      <c r="H3" s="1567" t="s">
        <v>129</v>
      </c>
      <c r="I3" s="1567" t="s">
        <v>130</v>
      </c>
      <c r="J3" s="1567" t="s">
        <v>131</v>
      </c>
      <c r="K3" s="1567" t="s">
        <v>132</v>
      </c>
      <c r="L3" s="1567" t="s">
        <v>133</v>
      </c>
      <c r="M3" s="1567" t="s">
        <v>134</v>
      </c>
      <c r="N3" s="1567" t="s">
        <v>7</v>
      </c>
      <c r="O3" s="1567" t="s">
        <v>8</v>
      </c>
      <c r="P3" s="1567" t="s">
        <v>9</v>
      </c>
      <c r="Q3" s="1567" t="s">
        <v>10</v>
      </c>
      <c r="R3" s="1567" t="s">
        <v>11</v>
      </c>
      <c r="T3" s="1580" t="s">
        <v>419</v>
      </c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</row>
    <row r="4" spans="1:32" ht="18" customHeight="1" x14ac:dyDescent="0.2">
      <c r="A4" s="1568" t="s">
        <v>135</v>
      </c>
      <c r="B4" s="1569">
        <f>SUM(B5:B20)</f>
        <v>647779</v>
      </c>
      <c r="C4" s="1570">
        <f>SUM(C5:C20)</f>
        <v>9845</v>
      </c>
      <c r="D4" s="1570">
        <f>SUM(D5:D20)</f>
        <v>42409</v>
      </c>
      <c r="E4" s="1570">
        <f t="shared" ref="E4:R4" si="0">SUM(E5:E20)</f>
        <v>46645</v>
      </c>
      <c r="F4" s="1570">
        <f t="shared" si="0"/>
        <v>17238</v>
      </c>
      <c r="G4" s="1570">
        <f t="shared" si="0"/>
        <v>11502</v>
      </c>
      <c r="H4" s="1570">
        <f t="shared" si="0"/>
        <v>12563</v>
      </c>
      <c r="I4" s="1570">
        <f t="shared" si="0"/>
        <v>46238</v>
      </c>
      <c r="J4" s="1570">
        <f t="shared" si="0"/>
        <v>69990</v>
      </c>
      <c r="K4" s="1570">
        <f t="shared" si="0"/>
        <v>121991</v>
      </c>
      <c r="L4" s="1570">
        <f t="shared" si="0"/>
        <v>91073</v>
      </c>
      <c r="M4" s="1570">
        <f t="shared" si="0"/>
        <v>110058</v>
      </c>
      <c r="N4" s="1570">
        <f t="shared" si="0"/>
        <v>34307</v>
      </c>
      <c r="O4" s="1570">
        <f t="shared" si="0"/>
        <v>12306</v>
      </c>
      <c r="P4" s="1570">
        <f t="shared" si="0"/>
        <v>9672</v>
      </c>
      <c r="Q4" s="1570">
        <f t="shared" si="0"/>
        <v>6879</v>
      </c>
      <c r="R4" s="1570">
        <f t="shared" si="0"/>
        <v>5063</v>
      </c>
      <c r="T4" s="1581">
        <f t="shared" ref="T4" si="1">SUM(T5:T20)</f>
        <v>68227</v>
      </c>
    </row>
    <row r="5" spans="1:32" s="280" customFormat="1" ht="18" customHeight="1" x14ac:dyDescent="0.2">
      <c r="A5" s="1571" t="s">
        <v>136</v>
      </c>
      <c r="B5" s="1572">
        <f>SUM(C5:R5)</f>
        <v>49860</v>
      </c>
      <c r="C5" s="1573">
        <v>1014</v>
      </c>
      <c r="D5" s="1573">
        <v>3579</v>
      </c>
      <c r="E5" s="1573">
        <v>2692</v>
      </c>
      <c r="F5" s="1573">
        <v>796</v>
      </c>
      <c r="G5" s="1573">
        <v>560</v>
      </c>
      <c r="H5" s="1573">
        <v>651</v>
      </c>
      <c r="I5" s="1573">
        <v>3662</v>
      </c>
      <c r="J5" s="1573">
        <v>7282</v>
      </c>
      <c r="K5" s="1573">
        <v>13193</v>
      </c>
      <c r="L5" s="1573">
        <v>6936</v>
      </c>
      <c r="M5" s="1573">
        <v>6833</v>
      </c>
      <c r="N5" s="1573">
        <v>1545</v>
      </c>
      <c r="O5" s="1573">
        <v>426</v>
      </c>
      <c r="P5" s="1573">
        <v>305</v>
      </c>
      <c r="Q5" s="1573">
        <v>203</v>
      </c>
      <c r="R5" s="1573">
        <v>183</v>
      </c>
      <c r="T5" s="1582">
        <f>N5+O5+P5+Q5+R5</f>
        <v>2662</v>
      </c>
      <c r="U5" s="285"/>
      <c r="V5" s="285"/>
      <c r="W5" s="285"/>
      <c r="X5" s="285"/>
      <c r="Y5" s="285"/>
      <c r="Z5" s="285"/>
      <c r="AA5" s="285"/>
      <c r="AB5" s="285"/>
      <c r="AC5" s="285"/>
      <c r="AD5" s="285"/>
      <c r="AE5" s="285"/>
      <c r="AF5" s="285"/>
    </row>
    <row r="6" spans="1:32" s="280" customFormat="1" x14ac:dyDescent="0.2">
      <c r="A6" s="1571" t="s">
        <v>137</v>
      </c>
      <c r="B6" s="1572">
        <f t="shared" ref="B6:B20" si="2">SUM(C6:R6)</f>
        <v>54555</v>
      </c>
      <c r="C6" s="1573">
        <v>994</v>
      </c>
      <c r="D6" s="1573">
        <v>3176</v>
      </c>
      <c r="E6" s="1573">
        <v>2337</v>
      </c>
      <c r="F6" s="1573">
        <v>695</v>
      </c>
      <c r="G6" s="1573">
        <v>445</v>
      </c>
      <c r="H6" s="1573">
        <v>722</v>
      </c>
      <c r="I6" s="1573">
        <v>5389</v>
      </c>
      <c r="J6" s="1573">
        <v>10094</v>
      </c>
      <c r="K6" s="1573">
        <v>14848</v>
      </c>
      <c r="L6" s="1573">
        <v>6896</v>
      </c>
      <c r="M6" s="1573">
        <v>6294</v>
      </c>
      <c r="N6" s="1573">
        <v>1482</v>
      </c>
      <c r="O6" s="1573">
        <v>414</v>
      </c>
      <c r="P6" s="1573">
        <v>313</v>
      </c>
      <c r="Q6" s="1573">
        <v>225</v>
      </c>
      <c r="R6" s="1573">
        <v>231</v>
      </c>
      <c r="T6" s="1582">
        <f t="shared" ref="T6:T20" si="3">N6+O6+P6+Q6+R6</f>
        <v>2665</v>
      </c>
      <c r="U6" s="285"/>
      <c r="V6" s="285"/>
      <c r="W6" s="285"/>
      <c r="X6" s="285"/>
      <c r="Y6" s="285"/>
      <c r="Z6" s="285"/>
      <c r="AA6" s="285"/>
      <c r="AB6" s="285"/>
      <c r="AC6" s="285"/>
      <c r="AD6" s="285"/>
      <c r="AE6" s="285"/>
      <c r="AF6" s="285"/>
    </row>
    <row r="7" spans="1:32" s="280" customFormat="1" x14ac:dyDescent="0.2">
      <c r="A7" s="1571" t="s">
        <v>138</v>
      </c>
      <c r="B7" s="1572">
        <f t="shared" si="2"/>
        <v>39917</v>
      </c>
      <c r="C7" s="1573">
        <v>839</v>
      </c>
      <c r="D7" s="1573">
        <v>2477</v>
      </c>
      <c r="E7" s="1573">
        <v>1518</v>
      </c>
      <c r="F7" s="1573">
        <v>398</v>
      </c>
      <c r="G7" s="1573">
        <v>301</v>
      </c>
      <c r="H7" s="1573">
        <v>402</v>
      </c>
      <c r="I7" s="1573">
        <v>3384</v>
      </c>
      <c r="J7" s="1573">
        <v>7412</v>
      </c>
      <c r="K7" s="1573">
        <v>11037</v>
      </c>
      <c r="L7" s="1573">
        <v>4761</v>
      </c>
      <c r="M7" s="1573">
        <v>4856</v>
      </c>
      <c r="N7" s="1573">
        <v>1400</v>
      </c>
      <c r="O7" s="1573">
        <v>404</v>
      </c>
      <c r="P7" s="1573">
        <v>293</v>
      </c>
      <c r="Q7" s="1573">
        <v>213</v>
      </c>
      <c r="R7" s="1573">
        <v>222</v>
      </c>
      <c r="T7" s="1582">
        <f t="shared" si="3"/>
        <v>2532</v>
      </c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</row>
    <row r="8" spans="1:32" s="280" customFormat="1" x14ac:dyDescent="0.2">
      <c r="A8" s="1571" t="s">
        <v>139</v>
      </c>
      <c r="B8" s="1572">
        <f t="shared" si="2"/>
        <v>37165</v>
      </c>
      <c r="C8" s="1573">
        <v>577</v>
      </c>
      <c r="D8" s="1573">
        <v>1702</v>
      </c>
      <c r="E8" s="1573">
        <v>1305</v>
      </c>
      <c r="F8" s="1573">
        <v>423</v>
      </c>
      <c r="G8" s="1573">
        <v>323</v>
      </c>
      <c r="H8" s="1573">
        <v>450</v>
      </c>
      <c r="I8" s="1573">
        <v>4220</v>
      </c>
      <c r="J8" s="1573">
        <v>7392</v>
      </c>
      <c r="K8" s="1573">
        <v>9231</v>
      </c>
      <c r="L8" s="1573">
        <v>4557</v>
      </c>
      <c r="M8" s="1573">
        <v>4506</v>
      </c>
      <c r="N8" s="1573">
        <v>1338</v>
      </c>
      <c r="O8" s="1573">
        <v>414</v>
      </c>
      <c r="P8" s="1573">
        <v>306</v>
      </c>
      <c r="Q8" s="1573">
        <v>207</v>
      </c>
      <c r="R8" s="1573">
        <v>214</v>
      </c>
      <c r="T8" s="1582">
        <f t="shared" si="3"/>
        <v>2479</v>
      </c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</row>
    <row r="9" spans="1:32" s="280" customFormat="1" x14ac:dyDescent="0.2">
      <c r="A9" s="1571" t="s">
        <v>140</v>
      </c>
      <c r="B9" s="1572">
        <f t="shared" si="2"/>
        <v>56006</v>
      </c>
      <c r="C9" s="1573">
        <v>730</v>
      </c>
      <c r="D9" s="1573">
        <v>2319</v>
      </c>
      <c r="E9" s="1573">
        <v>2025</v>
      </c>
      <c r="F9" s="1573">
        <v>770</v>
      </c>
      <c r="G9" s="1573">
        <v>574</v>
      </c>
      <c r="H9" s="1573">
        <v>761</v>
      </c>
      <c r="I9" s="1573">
        <v>5147</v>
      </c>
      <c r="J9" s="1573">
        <v>9118</v>
      </c>
      <c r="K9" s="1573">
        <v>11468</v>
      </c>
      <c r="L9" s="1573">
        <v>6750</v>
      </c>
      <c r="M9" s="1573">
        <v>9470</v>
      </c>
      <c r="N9" s="1573">
        <v>3579</v>
      </c>
      <c r="O9" s="1573">
        <v>1275</v>
      </c>
      <c r="P9" s="1573">
        <v>842</v>
      </c>
      <c r="Q9" s="1573">
        <v>634</v>
      </c>
      <c r="R9" s="1573">
        <v>544</v>
      </c>
      <c r="T9" s="1582">
        <f t="shared" si="3"/>
        <v>6874</v>
      </c>
      <c r="U9" s="285"/>
      <c r="V9" s="285"/>
      <c r="W9" s="285"/>
      <c r="X9" s="285"/>
      <c r="Y9" s="285"/>
      <c r="Z9" s="285"/>
      <c r="AA9" s="285"/>
      <c r="AB9" s="285"/>
      <c r="AC9" s="285"/>
      <c r="AD9" s="285"/>
      <c r="AE9" s="285"/>
      <c r="AF9" s="285"/>
    </row>
    <row r="10" spans="1:32" s="280" customFormat="1" ht="18" customHeight="1" x14ac:dyDescent="0.2">
      <c r="A10" s="1571" t="s">
        <v>141</v>
      </c>
      <c r="B10" s="1572">
        <f t="shared" si="2"/>
        <v>32100</v>
      </c>
      <c r="C10" s="1573">
        <v>430</v>
      </c>
      <c r="D10" s="1573">
        <v>2158</v>
      </c>
      <c r="E10" s="1573">
        <v>2681</v>
      </c>
      <c r="F10" s="1573">
        <v>921</v>
      </c>
      <c r="G10" s="1573">
        <v>600</v>
      </c>
      <c r="H10" s="1573">
        <v>605</v>
      </c>
      <c r="I10" s="1573">
        <v>1524</v>
      </c>
      <c r="J10" s="1573">
        <v>2001</v>
      </c>
      <c r="K10" s="1573">
        <v>4799</v>
      </c>
      <c r="L10" s="1573">
        <v>4491</v>
      </c>
      <c r="M10" s="1573">
        <v>6656</v>
      </c>
      <c r="N10" s="1573">
        <v>2700</v>
      </c>
      <c r="O10" s="1573">
        <v>973</v>
      </c>
      <c r="P10" s="1573">
        <v>688</v>
      </c>
      <c r="Q10" s="1573">
        <v>496</v>
      </c>
      <c r="R10" s="1573">
        <v>377</v>
      </c>
      <c r="T10" s="1582">
        <f t="shared" si="3"/>
        <v>5234</v>
      </c>
      <c r="U10" s="285"/>
      <c r="V10" s="285"/>
      <c r="W10" s="285"/>
      <c r="X10" s="285" t="s">
        <v>166</v>
      </c>
      <c r="Y10" s="285"/>
      <c r="Z10" s="285"/>
      <c r="AA10" s="285"/>
      <c r="AB10" s="285"/>
      <c r="AC10" s="285"/>
      <c r="AD10" s="285"/>
      <c r="AE10" s="285"/>
      <c r="AF10" s="285"/>
    </row>
    <row r="11" spans="1:32" s="280" customFormat="1" x14ac:dyDescent="0.2">
      <c r="A11" s="1571" t="s">
        <v>142</v>
      </c>
      <c r="B11" s="1572">
        <f t="shared" si="2"/>
        <v>47948</v>
      </c>
      <c r="C11" s="1573">
        <v>661</v>
      </c>
      <c r="D11" s="1573">
        <v>3426</v>
      </c>
      <c r="E11" s="1573">
        <v>4489</v>
      </c>
      <c r="F11" s="1573">
        <v>1675</v>
      </c>
      <c r="G11" s="1573">
        <v>1066</v>
      </c>
      <c r="H11" s="1573">
        <v>1129</v>
      </c>
      <c r="I11" s="1573">
        <v>2614</v>
      </c>
      <c r="J11" s="1573">
        <v>2954</v>
      </c>
      <c r="K11" s="1573">
        <v>6509</v>
      </c>
      <c r="L11" s="1573">
        <v>6888</v>
      </c>
      <c r="M11" s="1573">
        <v>9772</v>
      </c>
      <c r="N11" s="1573">
        <v>3535</v>
      </c>
      <c r="O11" s="1573">
        <v>1169</v>
      </c>
      <c r="P11" s="1573">
        <v>864</v>
      </c>
      <c r="Q11" s="1573">
        <v>669</v>
      </c>
      <c r="R11" s="1573">
        <v>528</v>
      </c>
      <c r="T11" s="1582">
        <f t="shared" si="3"/>
        <v>6765</v>
      </c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</row>
    <row r="12" spans="1:32" s="280" customFormat="1" x14ac:dyDescent="0.2">
      <c r="A12" s="1571" t="s">
        <v>143</v>
      </c>
      <c r="B12" s="1572">
        <f t="shared" si="2"/>
        <v>50148</v>
      </c>
      <c r="C12" s="1573">
        <v>654</v>
      </c>
      <c r="D12" s="1573">
        <v>3509</v>
      </c>
      <c r="E12" s="1573">
        <v>4471</v>
      </c>
      <c r="F12" s="1573">
        <v>1650</v>
      </c>
      <c r="G12" s="1573">
        <v>1093</v>
      </c>
      <c r="H12" s="1573">
        <v>1149</v>
      </c>
      <c r="I12" s="1573">
        <v>3965</v>
      </c>
      <c r="J12" s="1573">
        <v>3950</v>
      </c>
      <c r="K12" s="1573">
        <v>7274</v>
      </c>
      <c r="L12" s="1573">
        <v>7562</v>
      </c>
      <c r="M12" s="1573">
        <v>9103</v>
      </c>
      <c r="N12" s="1573">
        <v>2785</v>
      </c>
      <c r="O12" s="1573">
        <v>1083</v>
      </c>
      <c r="P12" s="1573">
        <v>852</v>
      </c>
      <c r="Q12" s="1573">
        <v>617</v>
      </c>
      <c r="R12" s="1573">
        <v>431</v>
      </c>
      <c r="T12" s="1582">
        <f t="shared" si="3"/>
        <v>5768</v>
      </c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</row>
    <row r="13" spans="1:32" s="280" customFormat="1" x14ac:dyDescent="0.2">
      <c r="A13" s="1571" t="s">
        <v>144</v>
      </c>
      <c r="B13" s="1572">
        <f t="shared" si="2"/>
        <v>30473</v>
      </c>
      <c r="C13" s="1573">
        <v>536</v>
      </c>
      <c r="D13" s="1573">
        <v>2451</v>
      </c>
      <c r="E13" s="1573">
        <v>2724</v>
      </c>
      <c r="F13" s="1573">
        <v>936</v>
      </c>
      <c r="G13" s="1573">
        <v>611</v>
      </c>
      <c r="H13" s="1573">
        <v>616</v>
      </c>
      <c r="I13" s="1573">
        <v>1762</v>
      </c>
      <c r="J13" s="1573">
        <v>2584</v>
      </c>
      <c r="K13" s="1573">
        <v>5598</v>
      </c>
      <c r="L13" s="1573">
        <v>4629</v>
      </c>
      <c r="M13" s="1573">
        <v>4853</v>
      </c>
      <c r="N13" s="1573">
        <v>1387</v>
      </c>
      <c r="O13" s="1573">
        <v>568</v>
      </c>
      <c r="P13" s="1573">
        <v>504</v>
      </c>
      <c r="Q13" s="1573">
        <v>436</v>
      </c>
      <c r="R13" s="1573">
        <v>278</v>
      </c>
      <c r="T13" s="1582">
        <f t="shared" si="3"/>
        <v>3173</v>
      </c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</row>
    <row r="14" spans="1:32" s="280" customFormat="1" x14ac:dyDescent="0.2">
      <c r="A14" s="1571" t="s">
        <v>145</v>
      </c>
      <c r="B14" s="1572">
        <f t="shared" si="2"/>
        <v>27254</v>
      </c>
      <c r="C14" s="1573">
        <v>395</v>
      </c>
      <c r="D14" s="1573">
        <v>1857</v>
      </c>
      <c r="E14" s="1573">
        <v>2335</v>
      </c>
      <c r="F14" s="1573">
        <v>931</v>
      </c>
      <c r="G14" s="1573">
        <v>645</v>
      </c>
      <c r="H14" s="1573">
        <v>678</v>
      </c>
      <c r="I14" s="1573">
        <v>1663</v>
      </c>
      <c r="J14" s="1573">
        <v>1859</v>
      </c>
      <c r="K14" s="1573">
        <v>4275</v>
      </c>
      <c r="L14" s="1573">
        <v>4117</v>
      </c>
      <c r="M14" s="1573">
        <v>5244</v>
      </c>
      <c r="N14" s="1573">
        <v>1576</v>
      </c>
      <c r="O14" s="1573">
        <v>625</v>
      </c>
      <c r="P14" s="1573">
        <v>513</v>
      </c>
      <c r="Q14" s="1573">
        <v>314</v>
      </c>
      <c r="R14" s="1573">
        <v>227</v>
      </c>
      <c r="T14" s="1582">
        <f t="shared" si="3"/>
        <v>3255</v>
      </c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</row>
    <row r="15" spans="1:32" s="280" customFormat="1" ht="18" customHeight="1" x14ac:dyDescent="0.2">
      <c r="A15" s="1571" t="s">
        <v>146</v>
      </c>
      <c r="B15" s="1572">
        <f t="shared" si="2"/>
        <v>31684</v>
      </c>
      <c r="C15" s="1573">
        <v>409</v>
      </c>
      <c r="D15" s="1573">
        <v>2076</v>
      </c>
      <c r="E15" s="1573">
        <v>2938</v>
      </c>
      <c r="F15" s="1573">
        <v>1356</v>
      </c>
      <c r="G15" s="1573">
        <v>903</v>
      </c>
      <c r="H15" s="1573">
        <v>886</v>
      </c>
      <c r="I15" s="1573">
        <v>1968</v>
      </c>
      <c r="J15" s="1573">
        <v>2017</v>
      </c>
      <c r="K15" s="1573">
        <v>4261</v>
      </c>
      <c r="L15" s="1573">
        <v>4798</v>
      </c>
      <c r="M15" s="1573">
        <v>5936</v>
      </c>
      <c r="N15" s="1573">
        <v>2330</v>
      </c>
      <c r="O15" s="1573">
        <v>828</v>
      </c>
      <c r="P15" s="1573">
        <v>530</v>
      </c>
      <c r="Q15" s="1573">
        <v>287</v>
      </c>
      <c r="R15" s="1573">
        <v>161</v>
      </c>
      <c r="T15" s="1582">
        <f t="shared" si="3"/>
        <v>4136</v>
      </c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</row>
    <row r="16" spans="1:32" s="280" customFormat="1" x14ac:dyDescent="0.2">
      <c r="A16" s="1571" t="s">
        <v>147</v>
      </c>
      <c r="B16" s="1572">
        <f t="shared" si="2"/>
        <v>48789</v>
      </c>
      <c r="C16" s="1573">
        <v>716</v>
      </c>
      <c r="D16" s="1573">
        <v>3491</v>
      </c>
      <c r="E16" s="1573">
        <v>4115</v>
      </c>
      <c r="F16" s="1573">
        <v>1679</v>
      </c>
      <c r="G16" s="1573">
        <v>1094</v>
      </c>
      <c r="H16" s="1573">
        <v>1124</v>
      </c>
      <c r="I16" s="1573">
        <v>2887</v>
      </c>
      <c r="J16" s="1573">
        <v>3802</v>
      </c>
      <c r="K16" s="1573">
        <v>8041</v>
      </c>
      <c r="L16" s="1573">
        <v>6904</v>
      </c>
      <c r="M16" s="1573">
        <v>9287</v>
      </c>
      <c r="N16" s="1573">
        <v>2991</v>
      </c>
      <c r="O16" s="1573">
        <v>991</v>
      </c>
      <c r="P16" s="1573">
        <v>804</v>
      </c>
      <c r="Q16" s="1573">
        <v>511</v>
      </c>
      <c r="R16" s="1573">
        <v>352</v>
      </c>
      <c r="T16" s="1582">
        <f t="shared" si="3"/>
        <v>5649</v>
      </c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</row>
    <row r="17" spans="1:32" s="280" customFormat="1" x14ac:dyDescent="0.2">
      <c r="A17" s="1571" t="s">
        <v>148</v>
      </c>
      <c r="B17" s="1572">
        <f t="shared" si="2"/>
        <v>49242</v>
      </c>
      <c r="C17" s="1573">
        <v>733</v>
      </c>
      <c r="D17" s="1573">
        <v>3628</v>
      </c>
      <c r="E17" s="1573">
        <v>4291</v>
      </c>
      <c r="F17" s="1573">
        <v>1600</v>
      </c>
      <c r="G17" s="1573">
        <v>994</v>
      </c>
      <c r="H17" s="1573">
        <v>1053</v>
      </c>
      <c r="I17" s="1573">
        <v>2465</v>
      </c>
      <c r="J17" s="1573">
        <v>3231</v>
      </c>
      <c r="K17" s="1573">
        <v>7663</v>
      </c>
      <c r="L17" s="1573">
        <v>7778</v>
      </c>
      <c r="M17" s="1573">
        <v>8806</v>
      </c>
      <c r="N17" s="1573">
        <v>2620</v>
      </c>
      <c r="O17" s="1573">
        <v>1389</v>
      </c>
      <c r="P17" s="1573">
        <v>1449</v>
      </c>
      <c r="Q17" s="1573">
        <v>981</v>
      </c>
      <c r="R17" s="1573">
        <v>561</v>
      </c>
      <c r="T17" s="1582">
        <f t="shared" si="3"/>
        <v>7000</v>
      </c>
      <c r="U17" s="285"/>
      <c r="V17" s="285"/>
      <c r="W17" s="285"/>
      <c r="X17" s="285"/>
      <c r="Y17" s="285"/>
      <c r="Z17" s="285"/>
      <c r="AA17" s="285"/>
      <c r="AB17" s="285"/>
      <c r="AC17" s="285"/>
      <c r="AD17" s="285"/>
      <c r="AE17" s="285"/>
      <c r="AF17" s="285"/>
    </row>
    <row r="18" spans="1:32" s="280" customFormat="1" x14ac:dyDescent="0.2">
      <c r="A18" s="1571" t="s">
        <v>149</v>
      </c>
      <c r="B18" s="1572">
        <f t="shared" si="2"/>
        <v>49506</v>
      </c>
      <c r="C18" s="1573">
        <v>606</v>
      </c>
      <c r="D18" s="1573">
        <v>3383</v>
      </c>
      <c r="E18" s="1573">
        <v>4480</v>
      </c>
      <c r="F18" s="1573">
        <v>1683</v>
      </c>
      <c r="G18" s="1573">
        <v>1082</v>
      </c>
      <c r="H18" s="1573">
        <v>1163</v>
      </c>
      <c r="I18" s="1573">
        <v>2651</v>
      </c>
      <c r="J18" s="1573">
        <v>2940</v>
      </c>
      <c r="K18" s="1573">
        <v>7013</v>
      </c>
      <c r="L18" s="1573">
        <v>7558</v>
      </c>
      <c r="M18" s="1573">
        <v>9860</v>
      </c>
      <c r="N18" s="1573">
        <v>3226</v>
      </c>
      <c r="O18" s="1573">
        <v>1255</v>
      </c>
      <c r="P18" s="1573">
        <v>1084</v>
      </c>
      <c r="Q18" s="1573">
        <v>881</v>
      </c>
      <c r="R18" s="1573">
        <v>641</v>
      </c>
      <c r="S18" s="285"/>
      <c r="T18" s="1582">
        <f t="shared" si="3"/>
        <v>7087</v>
      </c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</row>
    <row r="19" spans="1:32" s="280" customFormat="1" x14ac:dyDescent="0.2">
      <c r="A19" s="1571" t="s">
        <v>150</v>
      </c>
      <c r="B19" s="1572">
        <f t="shared" si="2"/>
        <v>37956</v>
      </c>
      <c r="C19" s="1573">
        <v>528</v>
      </c>
      <c r="D19" s="1573">
        <v>2957</v>
      </c>
      <c r="E19" s="1573">
        <v>3950</v>
      </c>
      <c r="F19" s="1573">
        <v>1640</v>
      </c>
      <c r="G19" s="1573">
        <v>1154</v>
      </c>
      <c r="H19" s="1573">
        <v>1124</v>
      </c>
      <c r="I19" s="1573">
        <v>2518</v>
      </c>
      <c r="J19" s="1573">
        <v>2623</v>
      </c>
      <c r="K19" s="1573">
        <v>5486</v>
      </c>
      <c r="L19" s="1573">
        <v>5420</v>
      </c>
      <c r="M19" s="1573">
        <v>7750</v>
      </c>
      <c r="N19" s="1573">
        <v>1726</v>
      </c>
      <c r="O19" s="1573">
        <v>469</v>
      </c>
      <c r="P19" s="1573">
        <v>316</v>
      </c>
      <c r="Q19" s="1573">
        <v>190</v>
      </c>
      <c r="R19" s="1573">
        <v>105</v>
      </c>
      <c r="S19" s="285"/>
      <c r="T19" s="1582">
        <f t="shared" si="3"/>
        <v>2806</v>
      </c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</row>
    <row r="20" spans="1:32" s="280" customFormat="1" ht="18" customHeight="1" x14ac:dyDescent="0.2">
      <c r="A20" s="1574" t="s">
        <v>151</v>
      </c>
      <c r="B20" s="1575">
        <f t="shared" si="2"/>
        <v>5176</v>
      </c>
      <c r="C20" s="1576">
        <v>23</v>
      </c>
      <c r="D20" s="1576">
        <v>220</v>
      </c>
      <c r="E20" s="1576">
        <v>294</v>
      </c>
      <c r="F20" s="1576">
        <v>85</v>
      </c>
      <c r="G20" s="1576">
        <v>57</v>
      </c>
      <c r="H20" s="1576">
        <v>50</v>
      </c>
      <c r="I20" s="1576">
        <v>419</v>
      </c>
      <c r="J20" s="1576">
        <v>731</v>
      </c>
      <c r="K20" s="1576">
        <v>1295</v>
      </c>
      <c r="L20" s="1576">
        <v>1028</v>
      </c>
      <c r="M20" s="1576">
        <v>832</v>
      </c>
      <c r="N20" s="1576">
        <v>87</v>
      </c>
      <c r="O20" s="1576">
        <v>23</v>
      </c>
      <c r="P20" s="1576">
        <v>9</v>
      </c>
      <c r="Q20" s="1576">
        <v>15</v>
      </c>
      <c r="R20" s="1576">
        <v>8</v>
      </c>
      <c r="S20" s="285"/>
      <c r="T20" s="1582">
        <f t="shared" si="3"/>
        <v>142</v>
      </c>
      <c r="U20" s="285"/>
      <c r="V20" s="285"/>
      <c r="W20" s="285"/>
      <c r="X20" s="285"/>
      <c r="Y20" s="285"/>
      <c r="Z20" s="285"/>
      <c r="AA20" s="285"/>
      <c r="AB20" s="285"/>
      <c r="AC20" s="285"/>
      <c r="AD20" s="285"/>
      <c r="AE20" s="285"/>
      <c r="AF20" s="285"/>
    </row>
    <row r="21" spans="1:32" s="280" customFormat="1" x14ac:dyDescent="0.2">
      <c r="A21" s="1577" t="s">
        <v>558</v>
      </c>
      <c r="B21" s="1578"/>
      <c r="C21" s="1579"/>
      <c r="D21" s="1579"/>
      <c r="E21" s="1579"/>
      <c r="F21" s="1579"/>
      <c r="G21" s="1579"/>
      <c r="H21" s="1579"/>
      <c r="I21" s="1579"/>
      <c r="J21" s="1579"/>
      <c r="K21" s="1579"/>
      <c r="L21" s="1579"/>
      <c r="M21" s="1579"/>
      <c r="N21" s="1579"/>
      <c r="O21" s="1579"/>
      <c r="P21" s="1579"/>
      <c r="Q21" s="1579"/>
      <c r="R21" s="1579"/>
    </row>
    <row r="22" spans="1:32" s="280" customFormat="1" x14ac:dyDescent="0.2">
      <c r="A22" s="1577" t="s">
        <v>152</v>
      </c>
      <c r="B22" s="972"/>
      <c r="C22" s="972"/>
      <c r="D22" s="972"/>
      <c r="E22" s="972"/>
      <c r="F22" s="972"/>
      <c r="G22" s="972"/>
      <c r="H22" s="972"/>
      <c r="I22" s="972"/>
      <c r="J22" s="972"/>
      <c r="K22" s="972"/>
      <c r="L22" s="972"/>
      <c r="M22" s="972"/>
      <c r="N22" s="972"/>
      <c r="O22" s="972"/>
      <c r="P22" s="972"/>
      <c r="Q22" s="972"/>
      <c r="R22" s="972"/>
      <c r="S22" s="285"/>
    </row>
    <row r="23" spans="1:32" s="280" customFormat="1" x14ac:dyDescent="0.2">
      <c r="A23" s="1486"/>
      <c r="B23" s="1487"/>
      <c r="C23" s="1487"/>
      <c r="D23" s="1487"/>
      <c r="E23" s="1487"/>
      <c r="F23" s="1487"/>
      <c r="G23" s="1487"/>
      <c r="H23" s="1487"/>
      <c r="I23" s="1487"/>
      <c r="J23" s="1487"/>
      <c r="K23" s="1487"/>
      <c r="L23" s="1487"/>
      <c r="M23" s="1487"/>
      <c r="N23" s="1487"/>
      <c r="O23" s="1487"/>
      <c r="P23" s="1487"/>
      <c r="Q23" s="1487"/>
      <c r="R23" s="1487"/>
      <c r="S23" s="285"/>
    </row>
  </sheetData>
  <pageMargins left="0.78740157499999996" right="0.78740157499999996" top="0.984251969" bottom="0.984251969" header="0.5" footer="0.5"/>
  <pageSetup paperSize="9" scale="86" fitToWidth="0" fitToHeight="0" orientation="landscape" r:id="rId1"/>
  <headerFooter alignWithMargins="0">
    <oddFooter>&amp;RÅRSSTATISTIKK 2011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1:H32"/>
  <sheetViews>
    <sheetView workbookViewId="0">
      <selection activeCell="L16" sqref="L16"/>
    </sheetView>
  </sheetViews>
  <sheetFormatPr baseColWidth="10" defaultRowHeight="12.75" x14ac:dyDescent="0.2"/>
  <cols>
    <col min="1" max="1" width="19" bestFit="1" customWidth="1"/>
    <col min="2" max="2" width="11.42578125" style="92" customWidth="1"/>
    <col min="3" max="3" width="11.42578125" customWidth="1"/>
  </cols>
  <sheetData>
    <row r="1" spans="1:8" x14ac:dyDescent="0.2">
      <c r="A1" s="845"/>
      <c r="B1" s="845"/>
      <c r="C1" s="856"/>
      <c r="D1" s="856"/>
      <c r="E1" s="856"/>
      <c r="F1" s="856"/>
      <c r="G1" s="856"/>
      <c r="H1" s="856"/>
    </row>
    <row r="2" spans="1:8" ht="18" x14ac:dyDescent="0.25">
      <c r="A2" s="873" t="s">
        <v>474</v>
      </c>
      <c r="B2" s="865"/>
      <c r="C2" s="869"/>
      <c r="D2" s="869"/>
      <c r="E2" s="869"/>
      <c r="F2" s="869"/>
      <c r="G2" s="869"/>
      <c r="H2" s="869"/>
    </row>
    <row r="3" spans="1:8" ht="13.5" thickBot="1" x14ac:dyDescent="0.25">
      <c r="A3" s="845"/>
      <c r="B3" s="845"/>
      <c r="C3" s="856"/>
      <c r="D3" s="856"/>
      <c r="E3" s="856"/>
      <c r="F3" s="856"/>
      <c r="G3" s="856"/>
      <c r="H3" s="856"/>
    </row>
    <row r="4" spans="1:8" x14ac:dyDescent="0.2">
      <c r="A4" s="849"/>
      <c r="B4" s="861"/>
      <c r="C4" s="843"/>
      <c r="D4" s="860"/>
      <c r="E4" s="860" t="s">
        <v>450</v>
      </c>
      <c r="F4" s="860"/>
      <c r="G4" s="860"/>
      <c r="H4" s="881"/>
    </row>
    <row r="5" spans="1:8" x14ac:dyDescent="0.2">
      <c r="A5" s="848"/>
      <c r="B5" s="846"/>
      <c r="C5" s="868"/>
      <c r="D5" s="851"/>
      <c r="E5" s="862"/>
      <c r="F5" s="862"/>
      <c r="G5" s="862"/>
      <c r="H5" s="876"/>
    </row>
    <row r="6" spans="1:8" ht="72" x14ac:dyDescent="0.2">
      <c r="A6" s="857"/>
      <c r="B6" s="859" t="s">
        <v>2</v>
      </c>
      <c r="C6" s="880" t="s">
        <v>451</v>
      </c>
      <c r="D6" s="855" t="s">
        <v>452</v>
      </c>
      <c r="E6" s="878" t="s">
        <v>453</v>
      </c>
      <c r="F6" s="855" t="s">
        <v>454</v>
      </c>
      <c r="G6" s="855" t="s">
        <v>455</v>
      </c>
      <c r="H6" s="854" t="s">
        <v>456</v>
      </c>
    </row>
    <row r="7" spans="1:8" x14ac:dyDescent="0.2">
      <c r="A7" s="874"/>
      <c r="B7" s="871"/>
      <c r="C7" s="850"/>
      <c r="D7" s="858"/>
      <c r="E7" s="858"/>
      <c r="F7" s="858"/>
      <c r="G7" s="858"/>
      <c r="H7" s="863"/>
    </row>
    <row r="8" spans="1:8" x14ac:dyDescent="0.2">
      <c r="A8" s="884">
        <v>1</v>
      </c>
      <c r="B8" s="885" t="s">
        <v>457</v>
      </c>
      <c r="C8" s="886">
        <v>9.9085158113079572</v>
      </c>
      <c r="D8" s="887">
        <v>10.100430484607672</v>
      </c>
      <c r="E8" s="887">
        <v>11.159407679766502</v>
      </c>
      <c r="F8" s="887">
        <v>7.3470897771947135</v>
      </c>
      <c r="G8" s="899">
        <v>5.0393869131751767</v>
      </c>
      <c r="H8" s="888">
        <v>14.795285841088116</v>
      </c>
    </row>
    <row r="9" spans="1:8" x14ac:dyDescent="0.2">
      <c r="A9" s="889">
        <v>2</v>
      </c>
      <c r="B9" s="890" t="s">
        <v>458</v>
      </c>
      <c r="C9" s="891">
        <v>9.227204224301973</v>
      </c>
      <c r="D9" s="892">
        <v>7.4290244113285082</v>
      </c>
      <c r="E9" s="892">
        <v>7.7431525246968533</v>
      </c>
      <c r="F9" s="892">
        <v>6.6122913165708104</v>
      </c>
      <c r="G9" s="900">
        <v>5.4752894941702595</v>
      </c>
      <c r="H9" s="893">
        <v>12.534368591557746</v>
      </c>
    </row>
    <row r="10" spans="1:8" x14ac:dyDescent="0.2">
      <c r="A10" s="889">
        <v>3</v>
      </c>
      <c r="B10" s="890" t="s">
        <v>459</v>
      </c>
      <c r="C10" s="891">
        <v>6.5318344985214996</v>
      </c>
      <c r="D10" s="892">
        <v>6.6949091481773877</v>
      </c>
      <c r="E10" s="892">
        <v>7.4135906721212397</v>
      </c>
      <c r="F10" s="892">
        <v>4.8263371859233732</v>
      </c>
      <c r="G10" s="900">
        <v>5.2127909693288688</v>
      </c>
      <c r="H10" s="893">
        <v>8.529826097822065</v>
      </c>
    </row>
    <row r="11" spans="1:8" x14ac:dyDescent="0.2">
      <c r="A11" s="889">
        <v>4</v>
      </c>
      <c r="B11" s="890" t="s">
        <v>460</v>
      </c>
      <c r="C11" s="891">
        <v>5.3583319834661323</v>
      </c>
      <c r="D11" s="892">
        <v>3.211013578830006</v>
      </c>
      <c r="E11" s="892">
        <v>2.9695411092143673</v>
      </c>
      <c r="F11" s="892">
        <v>3.8388419998306658</v>
      </c>
      <c r="G11" s="900">
        <v>3.6514415602620107</v>
      </c>
      <c r="H11" s="893">
        <v>6.1600921766286065</v>
      </c>
    </row>
    <row r="12" spans="1:8" x14ac:dyDescent="0.2">
      <c r="A12" s="889">
        <v>5</v>
      </c>
      <c r="B12" s="890" t="s">
        <v>461</v>
      </c>
      <c r="C12" s="891">
        <v>6.8503967084837347</v>
      </c>
      <c r="D12" s="892">
        <v>3.9810414773567517</v>
      </c>
      <c r="E12" s="892">
        <v>3.4128659541460848</v>
      </c>
      <c r="F12" s="892">
        <v>5.4582978377044844</v>
      </c>
      <c r="G12" s="900">
        <v>7.8683495607942939</v>
      </c>
      <c r="H12" s="893">
        <v>5.7070486729925545</v>
      </c>
    </row>
    <row r="13" spans="1:8" x14ac:dyDescent="0.2">
      <c r="A13" s="889">
        <v>6</v>
      </c>
      <c r="B13" s="890" t="s">
        <v>462</v>
      </c>
      <c r="C13" s="891">
        <v>3.3239187931462499</v>
      </c>
      <c r="D13" s="892">
        <v>2.6900016218538894</v>
      </c>
      <c r="E13" s="892">
        <v>1.8287255558290367</v>
      </c>
      <c r="F13" s="892">
        <v>4.9293193935185053</v>
      </c>
      <c r="G13" s="900">
        <v>5.4472024113918476</v>
      </c>
      <c r="H13" s="893">
        <v>1.3022570424526718</v>
      </c>
    </row>
    <row r="14" spans="1:8" x14ac:dyDescent="0.2">
      <c r="A14" s="889">
        <v>7</v>
      </c>
      <c r="B14" s="890" t="s">
        <v>463</v>
      </c>
      <c r="C14" s="891">
        <v>4.819123450706317</v>
      </c>
      <c r="D14" s="892">
        <v>4.4929968689334832</v>
      </c>
      <c r="E14" s="892">
        <v>3.1251943575334908</v>
      </c>
      <c r="F14" s="892">
        <v>8.0492833985734613</v>
      </c>
      <c r="G14" s="900">
        <v>7.8317979213003559</v>
      </c>
      <c r="H14" s="893">
        <v>1.8464547867961085</v>
      </c>
    </row>
    <row r="15" spans="1:8" x14ac:dyDescent="0.2">
      <c r="A15" s="889">
        <v>8</v>
      </c>
      <c r="B15" s="890" t="s">
        <v>464</v>
      </c>
      <c r="C15" s="891">
        <v>5.4925063795029532</v>
      </c>
      <c r="D15" s="892">
        <v>4.8040423848589597</v>
      </c>
      <c r="E15" s="892">
        <v>3.4823773944184762</v>
      </c>
      <c r="F15" s="892">
        <v>8.2403713600042163</v>
      </c>
      <c r="G15" s="900">
        <v>8.0219660034174396</v>
      </c>
      <c r="H15" s="893">
        <v>2.7577990891485116</v>
      </c>
    </row>
    <row r="16" spans="1:8" x14ac:dyDescent="0.2">
      <c r="A16" s="889">
        <v>9</v>
      </c>
      <c r="B16" s="890" t="s">
        <v>465</v>
      </c>
      <c r="C16" s="891">
        <v>5.6719949017588611</v>
      </c>
      <c r="D16" s="892">
        <v>6.4615948270474037</v>
      </c>
      <c r="E16" s="892">
        <v>6.7615718193339074</v>
      </c>
      <c r="F16" s="892">
        <v>5.6816546471024925</v>
      </c>
      <c r="G16" s="900">
        <v>5.6817348282527611</v>
      </c>
      <c r="H16" s="893">
        <v>6.2309167376692249</v>
      </c>
    </row>
    <row r="17" spans="1:8" x14ac:dyDescent="0.2">
      <c r="A17" s="889">
        <v>10</v>
      </c>
      <c r="B17" s="890" t="s">
        <v>466</v>
      </c>
      <c r="C17" s="891">
        <v>5.7989821788842519</v>
      </c>
      <c r="D17" s="892">
        <v>7.1034542781093695</v>
      </c>
      <c r="E17" s="892">
        <v>7.8481298793619771</v>
      </c>
      <c r="F17" s="892">
        <v>5.1672977148525892</v>
      </c>
      <c r="G17" s="900">
        <v>5.8165309700063856</v>
      </c>
      <c r="H17" s="893">
        <v>6.1415322133371788</v>
      </c>
    </row>
    <row r="18" spans="1:8" x14ac:dyDescent="0.2">
      <c r="A18" s="889">
        <v>11</v>
      </c>
      <c r="B18" s="890" t="s">
        <v>467</v>
      </c>
      <c r="C18" s="891">
        <v>6.7933473588394406</v>
      </c>
      <c r="D18" s="892">
        <v>8.3308975065948427</v>
      </c>
      <c r="E18" s="892">
        <v>9.1878869921275186</v>
      </c>
      <c r="F18" s="892">
        <v>6.102724844209888</v>
      </c>
      <c r="G18" s="900">
        <v>5.7699613100995366</v>
      </c>
      <c r="H18" s="893">
        <v>7.1139033133139256</v>
      </c>
    </row>
    <row r="19" spans="1:8" x14ac:dyDescent="0.2">
      <c r="A19" s="889">
        <v>12</v>
      </c>
      <c r="B19" s="890" t="s">
        <v>468</v>
      </c>
      <c r="C19" s="891">
        <v>10.259303423750929</v>
      </c>
      <c r="D19" s="892">
        <v>11.715544808774316</v>
      </c>
      <c r="E19" s="892">
        <v>12.828109331008038</v>
      </c>
      <c r="F19" s="892">
        <v>8.8228770509666319</v>
      </c>
      <c r="G19" s="900">
        <v>8.9581567367762673</v>
      </c>
      <c r="H19" s="893">
        <v>10.563837157568114</v>
      </c>
    </row>
    <row r="20" spans="1:8" x14ac:dyDescent="0.2">
      <c r="A20" s="889">
        <v>13</v>
      </c>
      <c r="B20" s="890" t="s">
        <v>469</v>
      </c>
      <c r="C20" s="891">
        <v>6.7711202325783759</v>
      </c>
      <c r="D20" s="892">
        <v>7.4855794402886353</v>
      </c>
      <c r="E20" s="892">
        <v>7.1048761984700057</v>
      </c>
      <c r="F20" s="892">
        <v>8.4754078690170687</v>
      </c>
      <c r="G20" s="900">
        <v>10.549230485834274</v>
      </c>
      <c r="H20" s="893">
        <v>5.1333726115546385</v>
      </c>
    </row>
    <row r="21" spans="1:8" x14ac:dyDescent="0.2">
      <c r="A21" s="889">
        <v>14</v>
      </c>
      <c r="B21" s="890" t="s">
        <v>470</v>
      </c>
      <c r="C21" s="891">
        <v>5.7400688678869525</v>
      </c>
      <c r="D21" s="892">
        <v>5.4577300491593448</v>
      </c>
      <c r="E21" s="892">
        <v>4.3437882638868741</v>
      </c>
      <c r="F21" s="892">
        <v>8.3539786908677645</v>
      </c>
      <c r="G21" s="900">
        <v>9.7845865011877535</v>
      </c>
      <c r="H21" s="893">
        <v>3.0321764631958423</v>
      </c>
    </row>
    <row r="22" spans="1:8" ht="13.5" thickBot="1" x14ac:dyDescent="0.25">
      <c r="A22" s="894">
        <v>15</v>
      </c>
      <c r="B22" s="895" t="s">
        <v>471</v>
      </c>
      <c r="C22" s="896">
        <v>7.4533511868643796</v>
      </c>
      <c r="D22" s="897">
        <v>10.041739114079428</v>
      </c>
      <c r="E22" s="897">
        <v>10.790782268085627</v>
      </c>
      <c r="F22" s="897">
        <v>8.0942269136633094</v>
      </c>
      <c r="G22" s="901">
        <v>4.8915743340027689</v>
      </c>
      <c r="H22" s="898">
        <v>8.151129204874703</v>
      </c>
    </row>
    <row r="23" spans="1:8" ht="13.5" thickBot="1" x14ac:dyDescent="0.25">
      <c r="A23" s="853" t="s">
        <v>14</v>
      </c>
      <c r="B23" s="872"/>
      <c r="C23" s="864">
        <v>100</v>
      </c>
      <c r="D23" s="870">
        <v>100</v>
      </c>
      <c r="E23" s="870">
        <v>100</v>
      </c>
      <c r="F23" s="870">
        <v>100</v>
      </c>
      <c r="G23" s="902">
        <v>100</v>
      </c>
      <c r="H23" s="879">
        <v>100</v>
      </c>
    </row>
    <row r="24" spans="1:8" x14ac:dyDescent="0.2">
      <c r="A24" s="877"/>
      <c r="B24" s="877"/>
      <c r="C24" s="867"/>
      <c r="D24" s="867"/>
      <c r="E24" s="867"/>
      <c r="F24" s="867"/>
      <c r="G24" s="867"/>
      <c r="H24" s="867"/>
    </row>
    <row r="25" spans="1:8" x14ac:dyDescent="0.2">
      <c r="A25" s="875" t="s">
        <v>472</v>
      </c>
      <c r="B25" s="844" t="s">
        <v>473</v>
      </c>
      <c r="C25" s="867"/>
      <c r="D25" s="867"/>
      <c r="E25" s="867"/>
      <c r="F25" s="867"/>
      <c r="G25" s="867"/>
      <c r="H25" s="867"/>
    </row>
    <row r="26" spans="1:8" x14ac:dyDescent="0.2">
      <c r="A26" s="875"/>
      <c r="B26" s="866"/>
      <c r="C26" s="867"/>
      <c r="D26" s="867"/>
      <c r="E26" s="867"/>
      <c r="F26" s="867"/>
      <c r="G26" s="867"/>
      <c r="H26" s="867"/>
    </row>
    <row r="27" spans="1:8" x14ac:dyDescent="0.2">
      <c r="A27" s="847"/>
      <c r="B27" s="866"/>
      <c r="C27" s="867"/>
      <c r="D27" s="867"/>
      <c r="E27" s="867"/>
      <c r="F27" s="867"/>
      <c r="G27" s="867"/>
      <c r="H27" s="867"/>
    </row>
    <row r="28" spans="1:8" x14ac:dyDescent="0.2">
      <c r="A28" s="852"/>
      <c r="B28" s="852"/>
      <c r="C28" s="867"/>
      <c r="D28" s="867"/>
      <c r="E28" s="867"/>
      <c r="F28" s="867"/>
      <c r="G28" s="867"/>
      <c r="H28" s="867"/>
    </row>
    <row r="29" spans="1:8" x14ac:dyDescent="0.2">
      <c r="A29" s="852"/>
      <c r="B29" s="852"/>
      <c r="C29" s="867"/>
      <c r="D29" s="867"/>
      <c r="E29" s="867"/>
      <c r="F29" s="867"/>
      <c r="G29" s="867"/>
      <c r="H29" s="867"/>
    </row>
    <row r="30" spans="1:8" x14ac:dyDescent="0.2">
      <c r="A30" s="852"/>
      <c r="B30" s="852"/>
      <c r="C30" s="867"/>
      <c r="D30" s="867"/>
      <c r="E30" s="867"/>
      <c r="F30" s="867"/>
      <c r="G30" s="867"/>
      <c r="H30" s="867"/>
    </row>
    <row r="31" spans="1:8" x14ac:dyDescent="0.2">
      <c r="A31" s="852"/>
      <c r="B31" s="852"/>
      <c r="C31" s="867"/>
      <c r="D31" s="867"/>
      <c r="E31" s="867"/>
      <c r="F31" s="867"/>
      <c r="G31" s="867"/>
      <c r="H31" s="867"/>
    </row>
    <row r="32" spans="1:8" x14ac:dyDescent="0.2">
      <c r="A32" s="852"/>
      <c r="B32" s="852"/>
      <c r="C32" s="867"/>
      <c r="D32" s="867"/>
      <c r="E32" s="867"/>
      <c r="F32" s="867"/>
      <c r="G32" s="867"/>
      <c r="H32" s="867"/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headerFooter>
    <oddFooter>&amp;RÅRSSTATISTIKK 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>
    <pageSetUpPr fitToPage="1"/>
  </sheetPr>
  <dimension ref="A1:M137"/>
  <sheetViews>
    <sheetView showGridLines="0" workbookViewId="0">
      <selection activeCell="O6" sqref="O6"/>
    </sheetView>
  </sheetViews>
  <sheetFormatPr baseColWidth="10" defaultRowHeight="12" x14ac:dyDescent="0.2"/>
  <cols>
    <col min="1" max="1" width="6.140625" style="5" bestFit="1" customWidth="1"/>
    <col min="2" max="2" width="22" style="2" bestFit="1" customWidth="1"/>
    <col min="3" max="3" width="9.85546875" style="2" customWidth="1"/>
    <col min="4" max="4" width="9" style="2" customWidth="1"/>
    <col min="5" max="7" width="8.85546875" style="2" bestFit="1" customWidth="1"/>
    <col min="8" max="8" width="10.42578125" style="2" customWidth="1"/>
    <col min="9" max="9" width="8.28515625" style="2" customWidth="1"/>
    <col min="10" max="10" width="10.85546875" style="2" customWidth="1"/>
    <col min="11" max="11" width="11" style="2" customWidth="1"/>
    <col min="12" max="12" width="13.140625" style="105" bestFit="1" customWidth="1"/>
    <col min="13" max="13" width="13.85546875" style="2" customWidth="1"/>
    <col min="14" max="16384" width="11.42578125" style="2"/>
  </cols>
  <sheetData>
    <row r="1" spans="1:13" x14ac:dyDescent="0.2">
      <c r="A1" s="1" t="s">
        <v>0</v>
      </c>
    </row>
    <row r="2" spans="1:13" x14ac:dyDescent="0.2">
      <c r="A2" s="1"/>
    </row>
    <row r="3" spans="1:13" x14ac:dyDescent="0.2">
      <c r="A3" s="1" t="str">
        <f>A10</f>
        <v xml:space="preserve">    </v>
      </c>
    </row>
    <row r="4" spans="1:13" x14ac:dyDescent="0.2">
      <c r="A4" s="1" t="str">
        <f>A35</f>
        <v>Tabell 3 - 2  - A4 -  Tid på venteliste for sykehjemsplass pr. 31.12. - venter i andre institusjoner</v>
      </c>
    </row>
    <row r="5" spans="1:13" x14ac:dyDescent="0.2">
      <c r="A5" s="1" t="str">
        <f>A59</f>
        <v>Tabell 3 - 2  - A5 -  Tid på venteliste for sykehjemsplass pr. 31.12. - venter i korttidsplass i sykehjem   1)</v>
      </c>
    </row>
    <row r="6" spans="1:13" ht="15.75" x14ac:dyDescent="0.25">
      <c r="A6" s="65" t="str">
        <f>A85</f>
        <v>Tabell 3 - 2  - A6 -  Tid på venteliste for sykehjemsplass pr. 31.12. - sum alle kategorier</v>
      </c>
      <c r="B6" s="66"/>
      <c r="C6" s="66"/>
      <c r="D6" s="66"/>
      <c r="E6" s="66"/>
      <c r="F6" s="66"/>
      <c r="G6" s="66"/>
      <c r="H6" s="67" t="s">
        <v>54</v>
      </c>
      <c r="I6" s="66"/>
      <c r="J6" s="66"/>
      <c r="K6" s="66"/>
      <c r="L6" s="106"/>
    </row>
    <row r="7" spans="1:13" x14ac:dyDescent="0.2">
      <c r="A7" s="68" t="str">
        <f>A109</f>
        <v>Tabell 3 - 2  - A7 -  Tid på venteliste for plass ved et bestemt sykehjem ("Fritt sykehjemsvalg") pr. 31.12.</v>
      </c>
      <c r="B7" s="6"/>
      <c r="C7" s="6"/>
      <c r="D7" s="6"/>
      <c r="E7" s="6"/>
      <c r="F7" s="6"/>
      <c r="G7" s="6"/>
      <c r="H7" s="6"/>
    </row>
    <row r="10" spans="1:13" s="8" customFormat="1" ht="24" customHeight="1" thickBot="1" x14ac:dyDescent="0.25">
      <c r="A10" s="7" t="s">
        <v>556</v>
      </c>
      <c r="L10" s="107"/>
    </row>
    <row r="11" spans="1:13" s="11" customFormat="1" ht="25.5" customHeight="1" thickBot="1" x14ac:dyDescent="0.25">
      <c r="A11" s="1191"/>
      <c r="B11" s="1192"/>
      <c r="C11" s="1632" t="s">
        <v>55</v>
      </c>
      <c r="D11" s="1632"/>
      <c r="E11" s="1632"/>
      <c r="F11" s="1632"/>
      <c r="G11" s="1632"/>
      <c r="H11" s="1632"/>
      <c r="I11" s="1633"/>
      <c r="J11" s="1193"/>
      <c r="K11" s="1194"/>
      <c r="L11" s="1195"/>
      <c r="M11" s="1067"/>
    </row>
    <row r="12" spans="1:13" s="11" customFormat="1" ht="48.75" customHeight="1" thickBot="1" x14ac:dyDescent="0.25">
      <c r="A12" s="1196" t="s">
        <v>2</v>
      </c>
      <c r="B12" s="1105" t="s">
        <v>3</v>
      </c>
      <c r="C12" s="1109" t="s">
        <v>56</v>
      </c>
      <c r="D12" s="1110" t="s">
        <v>57</v>
      </c>
      <c r="E12" s="1110" t="s">
        <v>58</v>
      </c>
      <c r="F12" s="1110" t="s">
        <v>59</v>
      </c>
      <c r="G12" s="1110" t="s">
        <v>60</v>
      </c>
      <c r="H12" s="1110" t="s">
        <v>61</v>
      </c>
      <c r="I12" s="1108" t="s">
        <v>62</v>
      </c>
      <c r="J12" s="1197" t="s">
        <v>63</v>
      </c>
      <c r="K12" s="1198" t="s">
        <v>64</v>
      </c>
      <c r="L12" s="1199" t="s">
        <v>65</v>
      </c>
      <c r="M12" s="1068"/>
    </row>
    <row r="13" spans="1:13" ht="12.95" customHeight="1" x14ac:dyDescent="0.2">
      <c r="A13" s="1200">
        <v>1</v>
      </c>
      <c r="B13" s="1115" t="s">
        <v>15</v>
      </c>
      <c r="C13" s="1201">
        <v>0</v>
      </c>
      <c r="D13" s="1202">
        <v>0</v>
      </c>
      <c r="E13" s="1202">
        <v>0</v>
      </c>
      <c r="F13" s="1202">
        <v>0</v>
      </c>
      <c r="G13" s="1202">
        <v>0</v>
      </c>
      <c r="H13" s="1202">
        <v>0</v>
      </c>
      <c r="I13" s="1203">
        <v>0</v>
      </c>
      <c r="J13" s="1204">
        <f t="shared" ref="J13:J27" si="0">SUM(C13:I13)</f>
        <v>0</v>
      </c>
      <c r="K13" s="1205">
        <f t="shared" ref="K13:K28" si="1">IF(J13=0,0,(C13*15+D13*45+E13*75+F13*105+G13*150+H13*270+I13*365)/J13)</f>
        <v>0</v>
      </c>
      <c r="L13" s="1206">
        <f>J13/(kriteriebefolkning!$P$5+kriteriebefolkning!$Q$5+kriteriebefolkning!$R$5)</f>
        <v>0</v>
      </c>
      <c r="M13" s="1069"/>
    </row>
    <row r="14" spans="1:13" ht="12.95" customHeight="1" x14ac:dyDescent="0.2">
      <c r="A14" s="1207">
        <v>2</v>
      </c>
      <c r="B14" s="1121" t="s">
        <v>16</v>
      </c>
      <c r="C14" s="1208">
        <v>1</v>
      </c>
      <c r="D14" s="1209">
        <v>0</v>
      </c>
      <c r="E14" s="1209">
        <v>0</v>
      </c>
      <c r="F14" s="1209">
        <v>0</v>
      </c>
      <c r="G14" s="1209">
        <v>0</v>
      </c>
      <c r="H14" s="1209">
        <v>0</v>
      </c>
      <c r="I14" s="1210">
        <v>0</v>
      </c>
      <c r="J14" s="1211">
        <f t="shared" si="0"/>
        <v>1</v>
      </c>
      <c r="K14" s="1212">
        <f t="shared" si="1"/>
        <v>15</v>
      </c>
      <c r="L14" s="1213">
        <f>J14/(kriteriebefolkning!$P$6+kriteriebefolkning!$Q$6+kriteriebefolkning!$R$6)</f>
        <v>1.3003901170351106E-3</v>
      </c>
      <c r="M14" s="1069"/>
    </row>
    <row r="15" spans="1:13" ht="12.95" customHeight="1" x14ac:dyDescent="0.2">
      <c r="A15" s="1207">
        <v>3</v>
      </c>
      <c r="B15" s="1121" t="s">
        <v>17</v>
      </c>
      <c r="C15" s="1208">
        <v>0</v>
      </c>
      <c r="D15" s="1209">
        <v>0</v>
      </c>
      <c r="E15" s="1209">
        <v>0</v>
      </c>
      <c r="F15" s="1209">
        <v>0</v>
      </c>
      <c r="G15" s="1209">
        <v>0</v>
      </c>
      <c r="H15" s="1209">
        <v>0</v>
      </c>
      <c r="I15" s="1210">
        <v>0</v>
      </c>
      <c r="J15" s="1211">
        <f t="shared" si="0"/>
        <v>0</v>
      </c>
      <c r="K15" s="1212">
        <f t="shared" si="1"/>
        <v>0</v>
      </c>
      <c r="L15" s="1213">
        <f>J15/(kriteriebefolkning!$P$7+kriteriebefolkning!$Q$7+kriteriebefolkning!$R$7)</f>
        <v>0</v>
      </c>
      <c r="M15" s="1069"/>
    </row>
    <row r="16" spans="1:13" ht="12.95" customHeight="1" x14ac:dyDescent="0.2">
      <c r="A16" s="1207">
        <v>4</v>
      </c>
      <c r="B16" s="1121" t="s">
        <v>18</v>
      </c>
      <c r="C16" s="1208">
        <v>1</v>
      </c>
      <c r="D16" s="1209">
        <v>0</v>
      </c>
      <c r="E16" s="1209">
        <v>0</v>
      </c>
      <c r="F16" s="1209">
        <v>0</v>
      </c>
      <c r="G16" s="1209">
        <v>0</v>
      </c>
      <c r="H16" s="1209">
        <v>0</v>
      </c>
      <c r="I16" s="1210">
        <v>0</v>
      </c>
      <c r="J16" s="1211">
        <f t="shared" si="0"/>
        <v>1</v>
      </c>
      <c r="K16" s="1212">
        <f t="shared" si="1"/>
        <v>15</v>
      </c>
      <c r="L16" s="1213">
        <f>J16/(kriteriebefolkning!$P$8+kriteriebefolkning!$Q$8+kriteriebefolkning!$R$8)</f>
        <v>1.375515818431912E-3</v>
      </c>
      <c r="M16" s="1069"/>
    </row>
    <row r="17" spans="1:13" ht="12.95" customHeight="1" x14ac:dyDescent="0.2">
      <c r="A17" s="1207">
        <v>5</v>
      </c>
      <c r="B17" s="1121" t="s">
        <v>19</v>
      </c>
      <c r="C17" s="1208">
        <v>0</v>
      </c>
      <c r="D17" s="1209">
        <v>5</v>
      </c>
      <c r="E17" s="1209">
        <v>0</v>
      </c>
      <c r="F17" s="1209">
        <v>0</v>
      </c>
      <c r="G17" s="1209">
        <v>0</v>
      </c>
      <c r="H17" s="1209">
        <v>0</v>
      </c>
      <c r="I17" s="1210">
        <v>0</v>
      </c>
      <c r="J17" s="1211">
        <f t="shared" si="0"/>
        <v>5</v>
      </c>
      <c r="K17" s="1212">
        <f t="shared" si="1"/>
        <v>45</v>
      </c>
      <c r="L17" s="1213">
        <f>J17/(kriteriebefolkning!$P$9+kriteriebefolkning!$Q$9+kriteriebefolkning!$R$9)</f>
        <v>2.4752475247524753E-3</v>
      </c>
      <c r="M17" s="1069"/>
    </row>
    <row r="18" spans="1:13" ht="18.75" customHeight="1" x14ac:dyDescent="0.2">
      <c r="A18" s="1214">
        <v>6</v>
      </c>
      <c r="B18" s="1127" t="s">
        <v>20</v>
      </c>
      <c r="C18" s="1208">
        <v>0</v>
      </c>
      <c r="D18" s="1209">
        <v>1</v>
      </c>
      <c r="E18" s="1209">
        <v>0</v>
      </c>
      <c r="F18" s="1209">
        <v>0</v>
      </c>
      <c r="G18" s="1209">
        <v>0</v>
      </c>
      <c r="H18" s="1209">
        <v>0</v>
      </c>
      <c r="I18" s="1210">
        <v>0</v>
      </c>
      <c r="J18" s="1211">
        <f t="shared" si="0"/>
        <v>1</v>
      </c>
      <c r="K18" s="1212">
        <f t="shared" si="1"/>
        <v>45</v>
      </c>
      <c r="L18" s="1213">
        <f>J18/(kriteriebefolkning!$P$10+kriteriebefolkning!$Q$10+kriteriebefolkning!$R$10)</f>
        <v>6.406149903907751E-4</v>
      </c>
      <c r="M18" s="1069"/>
    </row>
    <row r="19" spans="1:13" ht="12.95" customHeight="1" x14ac:dyDescent="0.2">
      <c r="A19" s="1214">
        <v>7</v>
      </c>
      <c r="B19" s="1127" t="s">
        <v>21</v>
      </c>
      <c r="C19" s="1208">
        <v>0</v>
      </c>
      <c r="D19" s="1209">
        <v>0</v>
      </c>
      <c r="E19" s="1209">
        <v>0</v>
      </c>
      <c r="F19" s="1209">
        <v>1</v>
      </c>
      <c r="G19" s="1209">
        <v>2</v>
      </c>
      <c r="H19" s="1209">
        <v>0</v>
      </c>
      <c r="I19" s="1210">
        <v>0</v>
      </c>
      <c r="J19" s="1211">
        <f t="shared" si="0"/>
        <v>3</v>
      </c>
      <c r="K19" s="1212">
        <f t="shared" si="1"/>
        <v>135</v>
      </c>
      <c r="L19" s="1213">
        <f>J19/(kriteriebefolkning!$P$11+kriteriebefolkning!$Q$11+kriteriebefolkning!$R$11)</f>
        <v>1.455604075691412E-3</v>
      </c>
      <c r="M19" s="1069"/>
    </row>
    <row r="20" spans="1:13" ht="12.95" customHeight="1" x14ac:dyDescent="0.2">
      <c r="A20" s="1207">
        <v>8</v>
      </c>
      <c r="B20" s="1121" t="s">
        <v>22</v>
      </c>
      <c r="C20" s="1208">
        <v>0</v>
      </c>
      <c r="D20" s="1209">
        <v>0</v>
      </c>
      <c r="E20" s="1209">
        <v>0</v>
      </c>
      <c r="F20" s="1209">
        <v>0</v>
      </c>
      <c r="G20" s="1209">
        <v>0</v>
      </c>
      <c r="H20" s="1209">
        <v>0</v>
      </c>
      <c r="I20" s="1210">
        <v>0</v>
      </c>
      <c r="J20" s="1211">
        <f t="shared" si="0"/>
        <v>0</v>
      </c>
      <c r="K20" s="1212">
        <f t="shared" si="1"/>
        <v>0</v>
      </c>
      <c r="L20" s="1213">
        <f>J20/(kriteriebefolkning!$P$12+kriteriebefolkning!$Q$12+kriteriebefolkning!$R$12)</f>
        <v>0</v>
      </c>
      <c r="M20" s="1069"/>
    </row>
    <row r="21" spans="1:13" ht="12.95" customHeight="1" x14ac:dyDescent="0.2">
      <c r="A21" s="1207">
        <v>9</v>
      </c>
      <c r="B21" s="1121" t="s">
        <v>23</v>
      </c>
      <c r="C21" s="1208">
        <v>0</v>
      </c>
      <c r="D21" s="1209">
        <v>0</v>
      </c>
      <c r="E21" s="1209">
        <v>0</v>
      </c>
      <c r="F21" s="1209">
        <v>0</v>
      </c>
      <c r="G21" s="1209">
        <v>0</v>
      </c>
      <c r="H21" s="1209">
        <v>0</v>
      </c>
      <c r="I21" s="1210">
        <v>0</v>
      </c>
      <c r="J21" s="1211">
        <f t="shared" si="0"/>
        <v>0</v>
      </c>
      <c r="K21" s="1212">
        <f t="shared" si="1"/>
        <v>0</v>
      </c>
      <c r="L21" s="1213">
        <f>J21/(kriteriebefolkning!$P$13+kriteriebefolkning!$Q$13+kriteriebefolkning!$R$13)</f>
        <v>0</v>
      </c>
      <c r="M21" s="1069"/>
    </row>
    <row r="22" spans="1:13" ht="12.95" customHeight="1" x14ac:dyDescent="0.2">
      <c r="A22" s="1207">
        <v>10</v>
      </c>
      <c r="B22" s="1121" t="s">
        <v>24</v>
      </c>
      <c r="C22" s="1208">
        <v>0</v>
      </c>
      <c r="D22" s="1209">
        <v>1</v>
      </c>
      <c r="E22" s="1209">
        <v>0</v>
      </c>
      <c r="F22" s="1209">
        <v>0</v>
      </c>
      <c r="G22" s="1209">
        <v>0</v>
      </c>
      <c r="H22" s="1209">
        <v>0</v>
      </c>
      <c r="I22" s="1210">
        <v>0</v>
      </c>
      <c r="J22" s="1211">
        <f t="shared" si="0"/>
        <v>1</v>
      </c>
      <c r="K22" s="1212">
        <f t="shared" si="1"/>
        <v>45</v>
      </c>
      <c r="L22" s="1213">
        <f>J22/(kriteriebefolkning!$P$14+kriteriebefolkning!$Q$14+kriteriebefolkning!$R$14)</f>
        <v>9.4876660341555979E-4</v>
      </c>
      <c r="M22" s="1069"/>
    </row>
    <row r="23" spans="1:13" ht="19.5" customHeight="1" x14ac:dyDescent="0.2">
      <c r="A23" s="1214">
        <v>11</v>
      </c>
      <c r="B23" s="1127" t="s">
        <v>25</v>
      </c>
      <c r="C23" s="1208">
        <v>0</v>
      </c>
      <c r="D23" s="1209">
        <v>0</v>
      </c>
      <c r="E23" s="1209">
        <v>0</v>
      </c>
      <c r="F23" s="1209">
        <v>0</v>
      </c>
      <c r="G23" s="1209">
        <v>0</v>
      </c>
      <c r="H23" s="1209">
        <v>0</v>
      </c>
      <c r="I23" s="1210">
        <v>0</v>
      </c>
      <c r="J23" s="1211">
        <f t="shared" si="0"/>
        <v>0</v>
      </c>
      <c r="K23" s="1212">
        <f t="shared" si="1"/>
        <v>0</v>
      </c>
      <c r="L23" s="1213">
        <f>J23/(kriteriebefolkning!$P$15+kriteriebefolkning!$Q$15+kriteriebefolkning!$R$15)</f>
        <v>0</v>
      </c>
      <c r="M23" s="1069"/>
    </row>
    <row r="24" spans="1:13" ht="12.95" customHeight="1" x14ac:dyDescent="0.2">
      <c r="A24" s="1207">
        <v>12</v>
      </c>
      <c r="B24" s="1121" t="s">
        <v>26</v>
      </c>
      <c r="C24" s="1208">
        <v>2</v>
      </c>
      <c r="D24" s="1209">
        <v>0</v>
      </c>
      <c r="E24" s="1209">
        <v>0</v>
      </c>
      <c r="F24" s="1209">
        <v>0</v>
      </c>
      <c r="G24" s="1209">
        <v>0</v>
      </c>
      <c r="H24" s="1209">
        <v>0</v>
      </c>
      <c r="I24" s="1210">
        <v>0</v>
      </c>
      <c r="J24" s="1211">
        <f t="shared" si="0"/>
        <v>2</v>
      </c>
      <c r="K24" s="1212">
        <f t="shared" si="1"/>
        <v>15</v>
      </c>
      <c r="L24" s="1213">
        <f>J24/(kriteriebefolkning!$P$16+kriteriebefolkning!$Q$16+kriteriebefolkning!$R$16)</f>
        <v>1.1997600479904018E-3</v>
      </c>
      <c r="M24" s="1069"/>
    </row>
    <row r="25" spans="1:13" ht="12.95" customHeight="1" x14ac:dyDescent="0.2">
      <c r="A25" s="1207">
        <v>13</v>
      </c>
      <c r="B25" s="1121" t="s">
        <v>27</v>
      </c>
      <c r="C25" s="1208">
        <v>0</v>
      </c>
      <c r="D25" s="1209">
        <v>0</v>
      </c>
      <c r="E25" s="1209">
        <v>0</v>
      </c>
      <c r="F25" s="1209">
        <v>0</v>
      </c>
      <c r="G25" s="1209">
        <v>0</v>
      </c>
      <c r="H25" s="1209">
        <v>0</v>
      </c>
      <c r="I25" s="1210">
        <v>0</v>
      </c>
      <c r="J25" s="1211">
        <f t="shared" si="0"/>
        <v>0</v>
      </c>
      <c r="K25" s="1212">
        <f t="shared" si="1"/>
        <v>0</v>
      </c>
      <c r="L25" s="1213">
        <f>J25/(kriteriebefolkning!$P$17+kriteriebefolkning!$Q$17+kriteriebefolkning!$R$17)</f>
        <v>0</v>
      </c>
      <c r="M25" s="1069"/>
    </row>
    <row r="26" spans="1:13" ht="12.95" customHeight="1" x14ac:dyDescent="0.2">
      <c r="A26" s="1207">
        <v>14</v>
      </c>
      <c r="B26" s="1121" t="s">
        <v>28</v>
      </c>
      <c r="C26" s="1208">
        <v>3</v>
      </c>
      <c r="D26" s="1209">
        <v>2</v>
      </c>
      <c r="E26" s="1209">
        <v>1</v>
      </c>
      <c r="F26" s="1209">
        <v>0</v>
      </c>
      <c r="G26" s="1209">
        <v>0</v>
      </c>
      <c r="H26" s="1209">
        <v>0</v>
      </c>
      <c r="I26" s="1210">
        <v>0</v>
      </c>
      <c r="J26" s="1211">
        <f t="shared" si="0"/>
        <v>6</v>
      </c>
      <c r="K26" s="1212">
        <f t="shared" si="1"/>
        <v>35</v>
      </c>
      <c r="L26" s="1213">
        <f>J26/(kriteriebefolkning!$P$18+kriteriebefolkning!$Q$18+kriteriebefolkning!$R$18)</f>
        <v>2.3023791250959325E-3</v>
      </c>
      <c r="M26" s="1069"/>
    </row>
    <row r="27" spans="1:13" ht="12.95" customHeight="1" thickBot="1" x14ac:dyDescent="0.25">
      <c r="A27" s="1215">
        <v>15</v>
      </c>
      <c r="B27" s="1216" t="s">
        <v>29</v>
      </c>
      <c r="C27" s="1217">
        <v>0</v>
      </c>
      <c r="D27" s="1218">
        <v>1</v>
      </c>
      <c r="E27" s="1218">
        <v>0</v>
      </c>
      <c r="F27" s="1218">
        <v>0</v>
      </c>
      <c r="G27" s="1218">
        <v>0</v>
      </c>
      <c r="H27" s="1218">
        <v>0</v>
      </c>
      <c r="I27" s="1219">
        <v>0</v>
      </c>
      <c r="J27" s="1220">
        <f t="shared" si="0"/>
        <v>1</v>
      </c>
      <c r="K27" s="1221">
        <f t="shared" si="1"/>
        <v>45</v>
      </c>
      <c r="L27" s="1222">
        <f>J27/(kriteriebefolkning!$P$19+kriteriebefolkning!$Q$19+kriteriebefolkning!$R$19)</f>
        <v>1.6366612111292963E-3</v>
      </c>
      <c r="M27" s="1069"/>
    </row>
    <row r="28" spans="1:13" s="38" customFormat="1" ht="22.5" customHeight="1" x14ac:dyDescent="0.2">
      <c r="A28" s="1223"/>
      <c r="B28" s="1224" t="s">
        <v>481</v>
      </c>
      <c r="C28" s="1225">
        <f t="shared" ref="C28:J28" si="2">SUM(C13:C27)</f>
        <v>7</v>
      </c>
      <c r="D28" s="1226">
        <f t="shared" si="2"/>
        <v>10</v>
      </c>
      <c r="E28" s="1226">
        <f t="shared" si="2"/>
        <v>1</v>
      </c>
      <c r="F28" s="1226">
        <f t="shared" si="2"/>
        <v>1</v>
      </c>
      <c r="G28" s="1226">
        <f t="shared" si="2"/>
        <v>2</v>
      </c>
      <c r="H28" s="1226">
        <f t="shared" si="2"/>
        <v>0</v>
      </c>
      <c r="I28" s="1227">
        <f t="shared" si="2"/>
        <v>0</v>
      </c>
      <c r="J28" s="1228">
        <f t="shared" si="2"/>
        <v>21</v>
      </c>
      <c r="K28" s="1229">
        <f t="shared" si="1"/>
        <v>49.285714285714285</v>
      </c>
      <c r="L28" s="1230">
        <f>J28/(kriteriebefolkning!$P$4+kriteriebefolkning!$Q$4+kriteriebefolkning!$R$4)</f>
        <v>9.715924863514389E-4</v>
      </c>
      <c r="M28" s="64"/>
    </row>
    <row r="29" spans="1:13" ht="22.5" customHeight="1" x14ac:dyDescent="0.2">
      <c r="A29" s="1231"/>
      <c r="B29" s="1232" t="s">
        <v>230</v>
      </c>
      <c r="C29" s="1233">
        <v>7</v>
      </c>
      <c r="D29" s="1233">
        <v>1</v>
      </c>
      <c r="E29" s="1233">
        <v>2</v>
      </c>
      <c r="F29" s="1233">
        <v>4</v>
      </c>
      <c r="G29" s="1233">
        <v>1</v>
      </c>
      <c r="H29" s="1233">
        <v>2</v>
      </c>
      <c r="I29" s="1233">
        <v>0</v>
      </c>
      <c r="J29" s="1234">
        <v>17</v>
      </c>
      <c r="K29" s="1209">
        <v>82.941176470588232</v>
      </c>
      <c r="L29" s="1235">
        <v>7.5981049432376864E-4</v>
      </c>
      <c r="M29" s="280"/>
    </row>
    <row r="30" spans="1:13" s="38" customFormat="1" ht="22.5" customHeight="1" thickBot="1" x14ac:dyDescent="0.25">
      <c r="A30" s="1236"/>
      <c r="B30" s="1237" t="s">
        <v>165</v>
      </c>
      <c r="C30" s="1238">
        <v>8</v>
      </c>
      <c r="D30" s="1239">
        <v>6</v>
      </c>
      <c r="E30" s="1239">
        <v>4</v>
      </c>
      <c r="F30" s="1239">
        <v>2</v>
      </c>
      <c r="G30" s="1239">
        <v>3</v>
      </c>
      <c r="H30" s="1239">
        <v>4</v>
      </c>
      <c r="I30" s="1240">
        <v>1</v>
      </c>
      <c r="J30" s="1241">
        <v>28</v>
      </c>
      <c r="K30" s="1242">
        <v>99.821428571428569</v>
      </c>
      <c r="L30" s="1243">
        <v>1.5614543832255187E-3</v>
      </c>
      <c r="M30" s="64"/>
    </row>
    <row r="31" spans="1:13" customFormat="1" ht="12.75" x14ac:dyDescent="0.2">
      <c r="A31" s="1244" t="s">
        <v>66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280"/>
    </row>
    <row r="32" spans="1:13" customFormat="1" ht="12.75" x14ac:dyDescent="0.2">
      <c r="A32" s="1244" t="s">
        <v>67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280"/>
    </row>
    <row r="33" spans="1:13" customFormat="1" ht="12.75" x14ac:dyDescent="0.2">
      <c r="A33" s="349"/>
      <c r="B33" s="280"/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</row>
    <row r="34" spans="1:13" x14ac:dyDescent="0.2">
      <c r="A34" s="1188"/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</row>
    <row r="35" spans="1:13" customFormat="1" ht="21.75" customHeight="1" thickBot="1" x14ac:dyDescent="0.25">
      <c r="A35" s="1159" t="s">
        <v>489</v>
      </c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280"/>
    </row>
    <row r="36" spans="1:13" s="11" customFormat="1" ht="19.5" customHeight="1" thickBot="1" x14ac:dyDescent="0.25">
      <c r="A36" s="1191"/>
      <c r="B36" s="1192"/>
      <c r="C36" s="1632" t="s">
        <v>55</v>
      </c>
      <c r="D36" s="1632"/>
      <c r="E36" s="1632"/>
      <c r="F36" s="1632"/>
      <c r="G36" s="1632"/>
      <c r="H36" s="1632"/>
      <c r="I36" s="1632"/>
      <c r="J36" s="1193"/>
      <c r="K36" s="1194"/>
      <c r="L36" s="1195"/>
      <c r="M36" s="1068"/>
    </row>
    <row r="37" spans="1:13" s="11" customFormat="1" ht="51.75" customHeight="1" thickBot="1" x14ac:dyDescent="0.25">
      <c r="A37" s="1196" t="s">
        <v>2</v>
      </c>
      <c r="B37" s="1105" t="s">
        <v>3</v>
      </c>
      <c r="C37" s="1109" t="s">
        <v>56</v>
      </c>
      <c r="D37" s="1110" t="s">
        <v>57</v>
      </c>
      <c r="E37" s="1110" t="s">
        <v>58</v>
      </c>
      <c r="F37" s="1110" t="s">
        <v>59</v>
      </c>
      <c r="G37" s="1110" t="s">
        <v>60</v>
      </c>
      <c r="H37" s="1110" t="s">
        <v>61</v>
      </c>
      <c r="I37" s="1108" t="s">
        <v>62</v>
      </c>
      <c r="J37" s="1113" t="s">
        <v>63</v>
      </c>
      <c r="K37" s="1113" t="s">
        <v>64</v>
      </c>
      <c r="L37" s="1245" t="s">
        <v>202</v>
      </c>
      <c r="M37" s="1068"/>
    </row>
    <row r="38" spans="1:13" customFormat="1" ht="12.95" customHeight="1" x14ac:dyDescent="0.2">
      <c r="A38" s="1200">
        <v>1</v>
      </c>
      <c r="B38" s="1115" t="s">
        <v>15</v>
      </c>
      <c r="C38" s="1201">
        <v>0</v>
      </c>
      <c r="D38" s="1202">
        <v>0</v>
      </c>
      <c r="E38" s="1202">
        <v>0</v>
      </c>
      <c r="F38" s="1202">
        <v>0</v>
      </c>
      <c r="G38" s="1202">
        <v>0</v>
      </c>
      <c r="H38" s="1202">
        <v>0</v>
      </c>
      <c r="I38" s="1203">
        <v>0</v>
      </c>
      <c r="J38" s="1246">
        <f t="shared" ref="J38:J52" si="3">SUM(C38:I38)</f>
        <v>0</v>
      </c>
      <c r="K38" s="1247">
        <f t="shared" ref="K38:K53" si="4">IF(J38=0,0,(C38*15+D38*45+E38*75+F38*105+G38*150+H38*270+I38*365)/J38)</f>
        <v>0</v>
      </c>
      <c r="L38" s="1206">
        <f>J38/(kriteriebefolkning!$P$5+kriteriebefolkning!$Q$5+kriteriebefolkning!$R$5)</f>
        <v>0</v>
      </c>
      <c r="M38" s="280"/>
    </row>
    <row r="39" spans="1:13" customFormat="1" ht="12.95" customHeight="1" x14ac:dyDescent="0.2">
      <c r="A39" s="1207">
        <v>2</v>
      </c>
      <c r="B39" s="1121" t="s">
        <v>16</v>
      </c>
      <c r="C39" s="1208">
        <v>0</v>
      </c>
      <c r="D39" s="1209">
        <v>0</v>
      </c>
      <c r="E39" s="1209">
        <v>0</v>
      </c>
      <c r="F39" s="1209">
        <v>0</v>
      </c>
      <c r="G39" s="1209">
        <v>0</v>
      </c>
      <c r="H39" s="1209">
        <v>0</v>
      </c>
      <c r="I39" s="1210">
        <v>0</v>
      </c>
      <c r="J39" s="1248">
        <f t="shared" si="3"/>
        <v>0</v>
      </c>
      <c r="K39" s="1249">
        <f t="shared" si="4"/>
        <v>0</v>
      </c>
      <c r="L39" s="1213">
        <f>J39/(kriteriebefolkning!$P$6+kriteriebefolkning!$Q$6+kriteriebefolkning!$R$6)</f>
        <v>0</v>
      </c>
      <c r="M39" s="280"/>
    </row>
    <row r="40" spans="1:13" customFormat="1" ht="12.95" customHeight="1" x14ac:dyDescent="0.2">
      <c r="A40" s="1207">
        <v>3</v>
      </c>
      <c r="B40" s="1121" t="s">
        <v>17</v>
      </c>
      <c r="C40" s="1208">
        <v>0</v>
      </c>
      <c r="D40" s="1209">
        <v>0</v>
      </c>
      <c r="E40" s="1209">
        <v>0</v>
      </c>
      <c r="F40" s="1209">
        <v>0</v>
      </c>
      <c r="G40" s="1209">
        <v>0</v>
      </c>
      <c r="H40" s="1209">
        <v>0</v>
      </c>
      <c r="I40" s="1210">
        <v>0</v>
      </c>
      <c r="J40" s="1248">
        <f t="shared" si="3"/>
        <v>0</v>
      </c>
      <c r="K40" s="1249">
        <f t="shared" si="4"/>
        <v>0</v>
      </c>
      <c r="L40" s="1213">
        <f>J40/(kriteriebefolkning!$P$7+kriteriebefolkning!$Q$7+kriteriebefolkning!$R$7)</f>
        <v>0</v>
      </c>
      <c r="M40" s="280"/>
    </row>
    <row r="41" spans="1:13" customFormat="1" ht="12.95" customHeight="1" x14ac:dyDescent="0.2">
      <c r="A41" s="1207">
        <v>4</v>
      </c>
      <c r="B41" s="1121" t="s">
        <v>18</v>
      </c>
      <c r="C41" s="1208">
        <v>0</v>
      </c>
      <c r="D41" s="1209">
        <v>0</v>
      </c>
      <c r="E41" s="1209">
        <v>0</v>
      </c>
      <c r="F41" s="1209">
        <v>0</v>
      </c>
      <c r="G41" s="1209">
        <v>0</v>
      </c>
      <c r="H41" s="1209">
        <v>0</v>
      </c>
      <c r="I41" s="1210">
        <v>0</v>
      </c>
      <c r="J41" s="1248">
        <f t="shared" si="3"/>
        <v>0</v>
      </c>
      <c r="K41" s="1249">
        <f t="shared" si="4"/>
        <v>0</v>
      </c>
      <c r="L41" s="1213">
        <f>J41/(kriteriebefolkning!$P$8+kriteriebefolkning!$Q$8+kriteriebefolkning!$R$8)</f>
        <v>0</v>
      </c>
      <c r="M41" s="280"/>
    </row>
    <row r="42" spans="1:13" customFormat="1" ht="12.95" customHeight="1" x14ac:dyDescent="0.2">
      <c r="A42" s="1207">
        <v>5</v>
      </c>
      <c r="B42" s="1121" t="s">
        <v>19</v>
      </c>
      <c r="C42" s="1208">
        <v>0</v>
      </c>
      <c r="D42" s="1209">
        <v>0</v>
      </c>
      <c r="E42" s="1209">
        <v>0</v>
      </c>
      <c r="F42" s="1209">
        <v>0</v>
      </c>
      <c r="G42" s="1209">
        <v>0</v>
      </c>
      <c r="H42" s="1209">
        <v>0</v>
      </c>
      <c r="I42" s="1210">
        <v>0</v>
      </c>
      <c r="J42" s="1248">
        <f t="shared" si="3"/>
        <v>0</v>
      </c>
      <c r="K42" s="1249">
        <f t="shared" si="4"/>
        <v>0</v>
      </c>
      <c r="L42" s="1213">
        <f>J42/(kriteriebefolkning!$P$9+kriteriebefolkning!$Q$9+kriteriebefolkning!$R$9)</f>
        <v>0</v>
      </c>
      <c r="M42" s="280"/>
    </row>
    <row r="43" spans="1:13" customFormat="1" ht="18.75" customHeight="1" x14ac:dyDescent="0.2">
      <c r="A43" s="1214">
        <v>6</v>
      </c>
      <c r="B43" s="1127" t="s">
        <v>20</v>
      </c>
      <c r="C43" s="1208">
        <v>0</v>
      </c>
      <c r="D43" s="1209">
        <v>0</v>
      </c>
      <c r="E43" s="1209">
        <v>0</v>
      </c>
      <c r="F43" s="1209">
        <v>0</v>
      </c>
      <c r="G43" s="1209">
        <v>0</v>
      </c>
      <c r="H43" s="1209">
        <v>0</v>
      </c>
      <c r="I43" s="1210">
        <v>0</v>
      </c>
      <c r="J43" s="1248">
        <f t="shared" si="3"/>
        <v>0</v>
      </c>
      <c r="K43" s="1249">
        <f t="shared" si="4"/>
        <v>0</v>
      </c>
      <c r="L43" s="1213">
        <f>J43/(kriteriebefolkning!$P$10+kriteriebefolkning!$Q$10+kriteriebefolkning!$R$10)</f>
        <v>0</v>
      </c>
      <c r="M43" s="280"/>
    </row>
    <row r="44" spans="1:13" customFormat="1" ht="12.95" customHeight="1" x14ac:dyDescent="0.2">
      <c r="A44" s="1214">
        <v>7</v>
      </c>
      <c r="B44" s="1127" t="s">
        <v>21</v>
      </c>
      <c r="C44" s="1208">
        <v>0</v>
      </c>
      <c r="D44" s="1209">
        <v>0</v>
      </c>
      <c r="E44" s="1209">
        <v>0</v>
      </c>
      <c r="F44" s="1209">
        <v>0</v>
      </c>
      <c r="G44" s="1209">
        <v>0</v>
      </c>
      <c r="H44" s="1209">
        <v>0</v>
      </c>
      <c r="I44" s="1210">
        <v>0</v>
      </c>
      <c r="J44" s="1248">
        <f t="shared" si="3"/>
        <v>0</v>
      </c>
      <c r="K44" s="1249">
        <f t="shared" si="4"/>
        <v>0</v>
      </c>
      <c r="L44" s="1213">
        <f>J44/(kriteriebefolkning!$P$11+kriteriebefolkning!$Q$11+kriteriebefolkning!$R$11)</f>
        <v>0</v>
      </c>
      <c r="M44" s="280"/>
    </row>
    <row r="45" spans="1:13" customFormat="1" ht="12.95" customHeight="1" x14ac:dyDescent="0.2">
      <c r="A45" s="1207">
        <v>8</v>
      </c>
      <c r="B45" s="1121" t="s">
        <v>22</v>
      </c>
      <c r="C45" s="1208">
        <v>0</v>
      </c>
      <c r="D45" s="1209">
        <v>0</v>
      </c>
      <c r="E45" s="1209">
        <v>0</v>
      </c>
      <c r="F45" s="1209">
        <v>0</v>
      </c>
      <c r="G45" s="1209">
        <v>0</v>
      </c>
      <c r="H45" s="1209">
        <v>0</v>
      </c>
      <c r="I45" s="1210">
        <v>0</v>
      </c>
      <c r="J45" s="1248">
        <f t="shared" si="3"/>
        <v>0</v>
      </c>
      <c r="K45" s="1249">
        <f t="shared" si="4"/>
        <v>0</v>
      </c>
      <c r="L45" s="1213">
        <f>J45/(kriteriebefolkning!$P$12+kriteriebefolkning!$Q$12+kriteriebefolkning!$R$12)</f>
        <v>0</v>
      </c>
      <c r="M45" s="280"/>
    </row>
    <row r="46" spans="1:13" customFormat="1" ht="12.95" customHeight="1" x14ac:dyDescent="0.2">
      <c r="A46" s="1207">
        <v>9</v>
      </c>
      <c r="B46" s="1121" t="s">
        <v>23</v>
      </c>
      <c r="C46" s="1208">
        <v>1</v>
      </c>
      <c r="D46" s="1209">
        <v>0</v>
      </c>
      <c r="E46" s="1209">
        <v>0</v>
      </c>
      <c r="F46" s="1209">
        <v>0</v>
      </c>
      <c r="G46" s="1209">
        <v>0</v>
      </c>
      <c r="H46" s="1209">
        <v>0</v>
      </c>
      <c r="I46" s="1210">
        <v>0</v>
      </c>
      <c r="J46" s="1248">
        <f t="shared" si="3"/>
        <v>1</v>
      </c>
      <c r="K46" s="1249">
        <f t="shared" si="4"/>
        <v>15</v>
      </c>
      <c r="L46" s="1213">
        <f>J46/(kriteriebefolkning!$P$13+kriteriebefolkning!$Q$13+kriteriebefolkning!$R$13)</f>
        <v>8.2101806239737272E-4</v>
      </c>
      <c r="M46" s="280"/>
    </row>
    <row r="47" spans="1:13" customFormat="1" ht="12.95" customHeight="1" x14ac:dyDescent="0.2">
      <c r="A47" s="1207">
        <v>10</v>
      </c>
      <c r="B47" s="1121" t="s">
        <v>24</v>
      </c>
      <c r="C47" s="1208">
        <v>1</v>
      </c>
      <c r="D47" s="1209">
        <v>0</v>
      </c>
      <c r="E47" s="1209">
        <v>0</v>
      </c>
      <c r="F47" s="1209">
        <v>0</v>
      </c>
      <c r="G47" s="1209">
        <v>0</v>
      </c>
      <c r="H47" s="1209">
        <v>0</v>
      </c>
      <c r="I47" s="1210">
        <v>0</v>
      </c>
      <c r="J47" s="1248">
        <f t="shared" si="3"/>
        <v>1</v>
      </c>
      <c r="K47" s="1249">
        <f t="shared" si="4"/>
        <v>15</v>
      </c>
      <c r="L47" s="1213">
        <f>J47/(kriteriebefolkning!$P$14+kriteriebefolkning!$Q$14+kriteriebefolkning!$R$14)</f>
        <v>9.4876660341555979E-4</v>
      </c>
      <c r="M47" s="280"/>
    </row>
    <row r="48" spans="1:13" customFormat="1" ht="19.5" customHeight="1" x14ac:dyDescent="0.2">
      <c r="A48" s="1214">
        <v>11</v>
      </c>
      <c r="B48" s="1127" t="s">
        <v>25</v>
      </c>
      <c r="C48" s="1208">
        <v>0</v>
      </c>
      <c r="D48" s="1209">
        <v>0</v>
      </c>
      <c r="E48" s="1209">
        <v>0</v>
      </c>
      <c r="F48" s="1209">
        <v>0</v>
      </c>
      <c r="G48" s="1209">
        <v>0</v>
      </c>
      <c r="H48" s="1209">
        <v>0</v>
      </c>
      <c r="I48" s="1210">
        <v>0</v>
      </c>
      <c r="J48" s="1248">
        <f t="shared" si="3"/>
        <v>0</v>
      </c>
      <c r="K48" s="1249">
        <f t="shared" si="4"/>
        <v>0</v>
      </c>
      <c r="L48" s="1213">
        <f>J48/(kriteriebefolkning!$P$15+kriteriebefolkning!$Q$15+kriteriebefolkning!$R$15)</f>
        <v>0</v>
      </c>
      <c r="M48" s="280"/>
    </row>
    <row r="49" spans="1:13" customFormat="1" ht="12.95" customHeight="1" x14ac:dyDescent="0.2">
      <c r="A49" s="1207">
        <v>12</v>
      </c>
      <c r="B49" s="1121" t="s">
        <v>26</v>
      </c>
      <c r="C49" s="1208">
        <v>0</v>
      </c>
      <c r="D49" s="1209">
        <v>0</v>
      </c>
      <c r="E49" s="1209">
        <v>0</v>
      </c>
      <c r="F49" s="1209">
        <v>0</v>
      </c>
      <c r="G49" s="1209">
        <v>0</v>
      </c>
      <c r="H49" s="1209">
        <v>0</v>
      </c>
      <c r="I49" s="1210">
        <v>0</v>
      </c>
      <c r="J49" s="1248">
        <f t="shared" si="3"/>
        <v>0</v>
      </c>
      <c r="K49" s="1249">
        <f t="shared" si="4"/>
        <v>0</v>
      </c>
      <c r="L49" s="1213">
        <f>J49/(kriteriebefolkning!$P$16+kriteriebefolkning!$Q$16+kriteriebefolkning!$R$16)</f>
        <v>0</v>
      </c>
      <c r="M49" s="280"/>
    </row>
    <row r="50" spans="1:13" customFormat="1" ht="12.95" customHeight="1" x14ac:dyDescent="0.2">
      <c r="A50" s="1207">
        <v>13</v>
      </c>
      <c r="B50" s="1121" t="s">
        <v>27</v>
      </c>
      <c r="C50" s="1208">
        <v>1</v>
      </c>
      <c r="D50" s="1209">
        <v>1</v>
      </c>
      <c r="E50" s="1209">
        <v>0</v>
      </c>
      <c r="F50" s="1209">
        <v>0</v>
      </c>
      <c r="G50" s="1209">
        <v>0</v>
      </c>
      <c r="H50" s="1209">
        <v>0</v>
      </c>
      <c r="I50" s="1210">
        <v>0</v>
      </c>
      <c r="J50" s="1248">
        <f t="shared" si="3"/>
        <v>2</v>
      </c>
      <c r="K50" s="1249">
        <f t="shared" si="4"/>
        <v>30</v>
      </c>
      <c r="L50" s="1213">
        <f>J50/(kriteriebefolkning!$P$17+kriteriebefolkning!$Q$17+kriteriebefolkning!$R$17)</f>
        <v>6.6867268472082912E-4</v>
      </c>
      <c r="M50" s="280"/>
    </row>
    <row r="51" spans="1:13" customFormat="1" ht="12.95" customHeight="1" x14ac:dyDescent="0.2">
      <c r="A51" s="1207">
        <v>14</v>
      </c>
      <c r="B51" s="1121" t="s">
        <v>28</v>
      </c>
      <c r="C51" s="1208">
        <v>0</v>
      </c>
      <c r="D51" s="1209">
        <v>0</v>
      </c>
      <c r="E51" s="1209">
        <v>0</v>
      </c>
      <c r="F51" s="1209">
        <v>0</v>
      </c>
      <c r="G51" s="1209">
        <v>0</v>
      </c>
      <c r="H51" s="1209">
        <v>0</v>
      </c>
      <c r="I51" s="1210">
        <v>0</v>
      </c>
      <c r="J51" s="1248">
        <f t="shared" si="3"/>
        <v>0</v>
      </c>
      <c r="K51" s="1249">
        <f t="shared" si="4"/>
        <v>0</v>
      </c>
      <c r="L51" s="1213">
        <f>J51/(kriteriebefolkning!$P$18+kriteriebefolkning!$Q$18+kriteriebefolkning!$R$18)</f>
        <v>0</v>
      </c>
      <c r="M51" s="280"/>
    </row>
    <row r="52" spans="1:13" customFormat="1" ht="12.95" customHeight="1" thickBot="1" x14ac:dyDescent="0.25">
      <c r="A52" s="1250">
        <v>15</v>
      </c>
      <c r="B52" s="1129" t="s">
        <v>29</v>
      </c>
      <c r="C52" s="1217">
        <v>0</v>
      </c>
      <c r="D52" s="1218">
        <v>0</v>
      </c>
      <c r="E52" s="1218">
        <v>0</v>
      </c>
      <c r="F52" s="1218">
        <v>0</v>
      </c>
      <c r="G52" s="1218">
        <v>0</v>
      </c>
      <c r="H52" s="1218">
        <v>0</v>
      </c>
      <c r="I52" s="1219">
        <v>0</v>
      </c>
      <c r="J52" s="1251">
        <f t="shared" si="3"/>
        <v>0</v>
      </c>
      <c r="K52" s="1252">
        <f t="shared" si="4"/>
        <v>0</v>
      </c>
      <c r="L52" s="1253">
        <f>J52/(kriteriebefolkning!$P$19+kriteriebefolkning!$Q$19+kriteriebefolkning!$R$19)</f>
        <v>0</v>
      </c>
      <c r="M52" s="280"/>
    </row>
    <row r="53" spans="1:13" s="38" customFormat="1" ht="22.5" customHeight="1" x14ac:dyDescent="0.2">
      <c r="A53" s="1254"/>
      <c r="B53" s="1255" t="s">
        <v>481</v>
      </c>
      <c r="C53" s="1256">
        <f t="shared" ref="C53:J53" si="5">SUM(C38:C52)</f>
        <v>3</v>
      </c>
      <c r="D53" s="1256">
        <f t="shared" si="5"/>
        <v>1</v>
      </c>
      <c r="E53" s="1256">
        <f t="shared" si="5"/>
        <v>0</v>
      </c>
      <c r="F53" s="1256">
        <f t="shared" si="5"/>
        <v>0</v>
      </c>
      <c r="G53" s="1256">
        <f t="shared" si="5"/>
        <v>0</v>
      </c>
      <c r="H53" s="1256">
        <f t="shared" si="5"/>
        <v>0</v>
      </c>
      <c r="I53" s="1256">
        <f t="shared" si="5"/>
        <v>0</v>
      </c>
      <c r="J53" s="1256">
        <f t="shared" si="5"/>
        <v>4</v>
      </c>
      <c r="K53" s="1257">
        <f t="shared" si="4"/>
        <v>22.5</v>
      </c>
      <c r="L53" s="1258">
        <f>J53/(kriteriebefolkning!$P$4+kriteriebefolkning!$Q$4+kriteriebefolkning!$R$4)</f>
        <v>1.8506523549551216E-4</v>
      </c>
      <c r="M53" s="64"/>
    </row>
    <row r="54" spans="1:13" ht="22.5" customHeight="1" x14ac:dyDescent="0.2">
      <c r="A54" s="1231"/>
      <c r="B54" s="1232" t="s">
        <v>230</v>
      </c>
      <c r="C54" s="1259">
        <v>4</v>
      </c>
      <c r="D54" s="1259">
        <v>1</v>
      </c>
      <c r="E54" s="1259">
        <v>0</v>
      </c>
      <c r="F54" s="1259">
        <v>0</v>
      </c>
      <c r="G54" s="1259">
        <v>1</v>
      </c>
      <c r="H54" s="1259">
        <v>0</v>
      </c>
      <c r="I54" s="1259">
        <v>0</v>
      </c>
      <c r="J54" s="1259">
        <v>6</v>
      </c>
      <c r="K54" s="1233">
        <v>42.5</v>
      </c>
      <c r="L54" s="1260">
        <v>2.6816840976133012E-4</v>
      </c>
      <c r="M54" s="280"/>
    </row>
    <row r="55" spans="1:13" ht="22.5" customHeight="1" thickBot="1" x14ac:dyDescent="0.25">
      <c r="A55" s="1261"/>
      <c r="B55" s="1262" t="s">
        <v>165</v>
      </c>
      <c r="C55" s="1263">
        <v>0</v>
      </c>
      <c r="D55" s="1263">
        <v>2</v>
      </c>
      <c r="E55" s="1263">
        <v>0</v>
      </c>
      <c r="F55" s="1263">
        <v>1</v>
      </c>
      <c r="G55" s="1263">
        <v>0</v>
      </c>
      <c r="H55" s="1263">
        <v>0</v>
      </c>
      <c r="I55" s="1263">
        <v>0</v>
      </c>
      <c r="J55" s="1263">
        <v>3</v>
      </c>
      <c r="K55" s="1264">
        <v>65</v>
      </c>
      <c r="L55" s="1265">
        <v>1.6729868391701986E-4</v>
      </c>
      <c r="M55" s="280"/>
    </row>
    <row r="56" spans="1:13" customFormat="1" ht="12.75" x14ac:dyDescent="0.2">
      <c r="A56" s="1244" t="s">
        <v>66</v>
      </c>
      <c r="B56" s="105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280"/>
    </row>
    <row r="57" spans="1:13" customFormat="1" ht="12.75" x14ac:dyDescent="0.2">
      <c r="A57" s="349"/>
      <c r="B57" s="280"/>
      <c r="C57" s="280"/>
      <c r="D57" s="280"/>
      <c r="E57" s="280"/>
      <c r="F57" s="280"/>
      <c r="G57" s="280"/>
      <c r="H57" s="280"/>
      <c r="I57" s="280"/>
      <c r="J57" s="280"/>
      <c r="K57" s="280"/>
      <c r="L57" s="280"/>
      <c r="M57" s="280"/>
    </row>
    <row r="58" spans="1:13" customFormat="1" ht="12.75" x14ac:dyDescent="0.2">
      <c r="A58" s="349"/>
      <c r="B58" s="280"/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</row>
    <row r="59" spans="1:13" customFormat="1" ht="24" customHeight="1" thickBot="1" x14ac:dyDescent="0.25">
      <c r="A59" s="1159" t="s">
        <v>490</v>
      </c>
      <c r="B59" s="105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280"/>
    </row>
    <row r="60" spans="1:13" s="11" customFormat="1" ht="21.75" customHeight="1" thickBot="1" x14ac:dyDescent="0.25">
      <c r="A60" s="1191"/>
      <c r="B60" s="1192"/>
      <c r="C60" s="1632" t="s">
        <v>68</v>
      </c>
      <c r="D60" s="1632"/>
      <c r="E60" s="1632"/>
      <c r="F60" s="1632"/>
      <c r="G60" s="1632"/>
      <c r="H60" s="1632"/>
      <c r="I60" s="1632"/>
      <c r="J60" s="1193"/>
      <c r="K60" s="1194"/>
      <c r="L60" s="1195"/>
      <c r="M60" s="1068"/>
    </row>
    <row r="61" spans="1:13" s="11" customFormat="1" ht="51" customHeight="1" thickBot="1" x14ac:dyDescent="0.25">
      <c r="A61" s="1196" t="s">
        <v>2</v>
      </c>
      <c r="B61" s="1105" t="s">
        <v>3</v>
      </c>
      <c r="C61" s="1109" t="s">
        <v>56</v>
      </c>
      <c r="D61" s="1110" t="s">
        <v>57</v>
      </c>
      <c r="E61" s="1110" t="s">
        <v>58</v>
      </c>
      <c r="F61" s="1110" t="s">
        <v>59</v>
      </c>
      <c r="G61" s="1110" t="s">
        <v>60</v>
      </c>
      <c r="H61" s="1110" t="s">
        <v>61</v>
      </c>
      <c r="I61" s="1108" t="s">
        <v>62</v>
      </c>
      <c r="J61" s="1113" t="s">
        <v>63</v>
      </c>
      <c r="K61" s="1113" t="s">
        <v>64</v>
      </c>
      <c r="L61" s="1245" t="s">
        <v>202</v>
      </c>
      <c r="M61" s="1068"/>
    </row>
    <row r="62" spans="1:13" customFormat="1" ht="12.95" customHeight="1" x14ac:dyDescent="0.2">
      <c r="A62" s="1200">
        <v>1</v>
      </c>
      <c r="B62" s="1115" t="s">
        <v>15</v>
      </c>
      <c r="C62" s="1259">
        <v>0</v>
      </c>
      <c r="D62" s="1259">
        <v>1</v>
      </c>
      <c r="E62" s="1259">
        <v>0</v>
      </c>
      <c r="F62" s="1202" t="s">
        <v>447</v>
      </c>
      <c r="G62" s="1202" t="s">
        <v>447</v>
      </c>
      <c r="H62" s="1202" t="s">
        <v>447</v>
      </c>
      <c r="I62" s="1203" t="s">
        <v>447</v>
      </c>
      <c r="J62" s="1246">
        <f t="shared" ref="J62:J76" si="6">SUM(C62:I62)</f>
        <v>1</v>
      </c>
      <c r="K62" s="1247">
        <f t="shared" ref="K62:K76" si="7">IF(J62=0,0,(C62*15+D62*45+E62*75+IF(F62="xxxxx",0,F62*105)+IF(G62="xxxxx",0,G62*150)+IF(H62="xxxxx",0,H62*270)+IF(I62="xxxxx",0,I62*365))/J62)</f>
        <v>45</v>
      </c>
      <c r="L62" s="1206">
        <f>J62/(kriteriebefolkning!$P$5+kriteriebefolkning!$Q$5+kriteriebefolkning!$R$5)</f>
        <v>1.4471780028943559E-3</v>
      </c>
      <c r="M62" s="280"/>
    </row>
    <row r="63" spans="1:13" customFormat="1" ht="12.95" customHeight="1" x14ac:dyDescent="0.2">
      <c r="A63" s="1207">
        <v>2</v>
      </c>
      <c r="B63" s="1121" t="s">
        <v>16</v>
      </c>
      <c r="C63" s="1259">
        <v>1</v>
      </c>
      <c r="D63" s="1259">
        <v>0</v>
      </c>
      <c r="E63" s="1259">
        <v>0</v>
      </c>
      <c r="F63" s="1209" t="s">
        <v>447</v>
      </c>
      <c r="G63" s="1209" t="s">
        <v>447</v>
      </c>
      <c r="H63" s="1209" t="s">
        <v>447</v>
      </c>
      <c r="I63" s="1210" t="s">
        <v>447</v>
      </c>
      <c r="J63" s="1248">
        <f t="shared" si="6"/>
        <v>1</v>
      </c>
      <c r="K63" s="1249">
        <f t="shared" si="7"/>
        <v>15</v>
      </c>
      <c r="L63" s="1213">
        <f>J63/(kriteriebefolkning!$P$6+kriteriebefolkning!$Q$6+kriteriebefolkning!$R$6)</f>
        <v>1.3003901170351106E-3</v>
      </c>
      <c r="M63" s="280"/>
    </row>
    <row r="64" spans="1:13" customFormat="1" ht="12.95" customHeight="1" x14ac:dyDescent="0.2">
      <c r="A64" s="1207">
        <v>3</v>
      </c>
      <c r="B64" s="1121" t="s">
        <v>17</v>
      </c>
      <c r="C64" s="1259">
        <v>0</v>
      </c>
      <c r="D64" s="1259">
        <v>0</v>
      </c>
      <c r="E64" s="1259">
        <v>0</v>
      </c>
      <c r="F64" s="1209" t="s">
        <v>447</v>
      </c>
      <c r="G64" s="1209" t="s">
        <v>447</v>
      </c>
      <c r="H64" s="1209">
        <v>1</v>
      </c>
      <c r="I64" s="1210" t="s">
        <v>447</v>
      </c>
      <c r="J64" s="1248">
        <f t="shared" si="6"/>
        <v>1</v>
      </c>
      <c r="K64" s="1249">
        <f t="shared" si="7"/>
        <v>270</v>
      </c>
      <c r="L64" s="1213">
        <f>J64/(kriteriebefolkning!$P$7+kriteriebefolkning!$Q$7+kriteriebefolkning!$R$7)</f>
        <v>1.3736263736263737E-3</v>
      </c>
      <c r="M64" s="280"/>
    </row>
    <row r="65" spans="1:13" customFormat="1" ht="12.95" customHeight="1" x14ac:dyDescent="0.2">
      <c r="A65" s="1207">
        <v>4</v>
      </c>
      <c r="B65" s="1121" t="s">
        <v>18</v>
      </c>
      <c r="C65" s="1259">
        <v>1</v>
      </c>
      <c r="D65" s="1259">
        <v>0</v>
      </c>
      <c r="E65" s="1259">
        <v>0</v>
      </c>
      <c r="F65" s="1209" t="s">
        <v>447</v>
      </c>
      <c r="G65" s="1209" t="s">
        <v>447</v>
      </c>
      <c r="H65" s="1209" t="s">
        <v>447</v>
      </c>
      <c r="I65" s="1210" t="s">
        <v>447</v>
      </c>
      <c r="J65" s="1248">
        <f t="shared" si="6"/>
        <v>1</v>
      </c>
      <c r="K65" s="1266">
        <f t="shared" si="7"/>
        <v>15</v>
      </c>
      <c r="L65" s="1213">
        <f>J65/(kriteriebefolkning!$P$8+kriteriebefolkning!$Q$8+kriteriebefolkning!$R$8)</f>
        <v>1.375515818431912E-3</v>
      </c>
      <c r="M65" s="280"/>
    </row>
    <row r="66" spans="1:13" customFormat="1" ht="12.95" customHeight="1" x14ac:dyDescent="0.2">
      <c r="A66" s="1207">
        <v>5</v>
      </c>
      <c r="B66" s="1121" t="s">
        <v>19</v>
      </c>
      <c r="C66" s="1259">
        <v>2</v>
      </c>
      <c r="D66" s="1259">
        <v>0</v>
      </c>
      <c r="E66" s="1259">
        <v>0</v>
      </c>
      <c r="F66" s="1209" t="s">
        <v>447</v>
      </c>
      <c r="G66" s="1209" t="s">
        <v>447</v>
      </c>
      <c r="H66" s="1209" t="s">
        <v>447</v>
      </c>
      <c r="I66" s="1210" t="s">
        <v>447</v>
      </c>
      <c r="J66" s="1248">
        <f t="shared" si="6"/>
        <v>2</v>
      </c>
      <c r="K66" s="1249">
        <f t="shared" si="7"/>
        <v>15</v>
      </c>
      <c r="L66" s="1213">
        <f>J66/(kriteriebefolkning!$P$9+kriteriebefolkning!$Q$9+kriteriebefolkning!$R$9)</f>
        <v>9.9009900990099011E-4</v>
      </c>
      <c r="M66" s="280"/>
    </row>
    <row r="67" spans="1:13" customFormat="1" ht="18.75" customHeight="1" x14ac:dyDescent="0.2">
      <c r="A67" s="1214">
        <v>6</v>
      </c>
      <c r="B67" s="1127" t="s">
        <v>20</v>
      </c>
      <c r="C67" s="1259">
        <v>0</v>
      </c>
      <c r="D67" s="1259">
        <v>0</v>
      </c>
      <c r="E67" s="1259">
        <v>0</v>
      </c>
      <c r="F67" s="1209" t="s">
        <v>447</v>
      </c>
      <c r="G67" s="1209" t="s">
        <v>447</v>
      </c>
      <c r="H67" s="1209" t="s">
        <v>447</v>
      </c>
      <c r="I67" s="1210" t="s">
        <v>447</v>
      </c>
      <c r="J67" s="1248">
        <f t="shared" si="6"/>
        <v>0</v>
      </c>
      <c r="K67" s="1249">
        <f t="shared" si="7"/>
        <v>0</v>
      </c>
      <c r="L67" s="1213">
        <f>J67/(kriteriebefolkning!$P$10+kriteriebefolkning!$Q$10+kriteriebefolkning!$R$10)</f>
        <v>0</v>
      </c>
      <c r="M67" s="280"/>
    </row>
    <row r="68" spans="1:13" customFormat="1" ht="12.95" customHeight="1" x14ac:dyDescent="0.2">
      <c r="A68" s="1214">
        <v>7</v>
      </c>
      <c r="B68" s="1127" t="s">
        <v>21</v>
      </c>
      <c r="C68" s="1259">
        <v>0</v>
      </c>
      <c r="D68" s="1259">
        <v>0</v>
      </c>
      <c r="E68" s="1259">
        <v>0</v>
      </c>
      <c r="F68" s="1209" t="s">
        <v>447</v>
      </c>
      <c r="G68" s="1209" t="s">
        <v>447</v>
      </c>
      <c r="H68" s="1209" t="s">
        <v>447</v>
      </c>
      <c r="I68" s="1210" t="s">
        <v>447</v>
      </c>
      <c r="J68" s="1248">
        <f t="shared" si="6"/>
        <v>0</v>
      </c>
      <c r="K68" s="1249">
        <f t="shared" si="7"/>
        <v>0</v>
      </c>
      <c r="L68" s="1213">
        <f>J68/(kriteriebefolkning!$P$11+kriteriebefolkning!$Q$11+kriteriebefolkning!$R$11)</f>
        <v>0</v>
      </c>
      <c r="M68" s="280"/>
    </row>
    <row r="69" spans="1:13" customFormat="1" ht="12.95" customHeight="1" x14ac:dyDescent="0.2">
      <c r="A69" s="1207">
        <v>8</v>
      </c>
      <c r="B69" s="1121" t="s">
        <v>22</v>
      </c>
      <c r="C69" s="1259">
        <v>3</v>
      </c>
      <c r="D69" s="1259">
        <v>0</v>
      </c>
      <c r="E69" s="1259">
        <v>0</v>
      </c>
      <c r="F69" s="1209" t="s">
        <v>447</v>
      </c>
      <c r="G69" s="1209" t="s">
        <v>447</v>
      </c>
      <c r="H69" s="1209" t="s">
        <v>447</v>
      </c>
      <c r="I69" s="1210" t="s">
        <v>447</v>
      </c>
      <c r="J69" s="1248">
        <f t="shared" si="6"/>
        <v>3</v>
      </c>
      <c r="K69" s="1249">
        <f t="shared" si="7"/>
        <v>15</v>
      </c>
      <c r="L69" s="1213">
        <f>J69/(kriteriebefolkning!$P$12+kriteriebefolkning!$Q$12+kriteriebefolkning!$R$12)</f>
        <v>1.5789473684210526E-3</v>
      </c>
      <c r="M69" s="280"/>
    </row>
    <row r="70" spans="1:13" customFormat="1" ht="12.95" customHeight="1" x14ac:dyDescent="0.2">
      <c r="A70" s="1207">
        <v>9</v>
      </c>
      <c r="B70" s="1121" t="s">
        <v>23</v>
      </c>
      <c r="C70" s="1259">
        <v>5</v>
      </c>
      <c r="D70" s="1259">
        <v>1</v>
      </c>
      <c r="E70" s="1259">
        <v>0</v>
      </c>
      <c r="F70" s="1209" t="s">
        <v>447</v>
      </c>
      <c r="G70" s="1209" t="s">
        <v>447</v>
      </c>
      <c r="H70" s="1209" t="s">
        <v>447</v>
      </c>
      <c r="I70" s="1210" t="s">
        <v>447</v>
      </c>
      <c r="J70" s="1248">
        <f t="shared" si="6"/>
        <v>6</v>
      </c>
      <c r="K70" s="1249">
        <f t="shared" si="7"/>
        <v>20</v>
      </c>
      <c r="L70" s="1213">
        <f>J70/(kriteriebefolkning!$P$13+kriteriebefolkning!$Q$13+kriteriebefolkning!$R$13)</f>
        <v>4.9261083743842365E-3</v>
      </c>
      <c r="M70" s="280"/>
    </row>
    <row r="71" spans="1:13" customFormat="1" ht="12.95" customHeight="1" x14ac:dyDescent="0.2">
      <c r="A71" s="1207">
        <v>10</v>
      </c>
      <c r="B71" s="1121" t="s">
        <v>24</v>
      </c>
      <c r="C71" s="1259">
        <v>0</v>
      </c>
      <c r="D71" s="1259">
        <v>0</v>
      </c>
      <c r="E71" s="1259">
        <v>0</v>
      </c>
      <c r="F71" s="1209" t="s">
        <v>447</v>
      </c>
      <c r="G71" s="1209" t="s">
        <v>447</v>
      </c>
      <c r="H71" s="1209" t="s">
        <v>447</v>
      </c>
      <c r="I71" s="1210" t="s">
        <v>447</v>
      </c>
      <c r="J71" s="1248">
        <f t="shared" si="6"/>
        <v>0</v>
      </c>
      <c r="K71" s="1249">
        <f t="shared" si="7"/>
        <v>0</v>
      </c>
      <c r="L71" s="1213">
        <f>J71/(kriteriebefolkning!$P$14+kriteriebefolkning!$Q$14+kriteriebefolkning!$R$14)</f>
        <v>0</v>
      </c>
      <c r="M71" s="280"/>
    </row>
    <row r="72" spans="1:13" customFormat="1" ht="19.5" customHeight="1" x14ac:dyDescent="0.2">
      <c r="A72" s="1214">
        <v>11</v>
      </c>
      <c r="B72" s="1127" t="s">
        <v>25</v>
      </c>
      <c r="C72" s="1259">
        <v>1</v>
      </c>
      <c r="D72" s="1259">
        <v>0</v>
      </c>
      <c r="E72" s="1259">
        <v>0</v>
      </c>
      <c r="F72" s="1209" t="s">
        <v>447</v>
      </c>
      <c r="G72" s="1209" t="s">
        <v>447</v>
      </c>
      <c r="H72" s="1209" t="s">
        <v>447</v>
      </c>
      <c r="I72" s="1210" t="s">
        <v>447</v>
      </c>
      <c r="J72" s="1248">
        <f t="shared" si="6"/>
        <v>1</v>
      </c>
      <c r="K72" s="1249">
        <f t="shared" si="7"/>
        <v>15</v>
      </c>
      <c r="L72" s="1213">
        <f>J72/(kriteriebefolkning!$P$15+kriteriebefolkning!$Q$15+kriteriebefolkning!$R$15)</f>
        <v>1.0224948875255625E-3</v>
      </c>
      <c r="M72" s="280"/>
    </row>
    <row r="73" spans="1:13" customFormat="1" ht="12.95" customHeight="1" x14ac:dyDescent="0.2">
      <c r="A73" s="1207">
        <v>12</v>
      </c>
      <c r="B73" s="1121" t="s">
        <v>26</v>
      </c>
      <c r="C73" s="1259">
        <v>3</v>
      </c>
      <c r="D73" s="1259">
        <v>0</v>
      </c>
      <c r="E73" s="1259">
        <v>0</v>
      </c>
      <c r="F73" s="1209" t="s">
        <v>447</v>
      </c>
      <c r="G73" s="1209" t="s">
        <v>447</v>
      </c>
      <c r="H73" s="1209" t="s">
        <v>447</v>
      </c>
      <c r="I73" s="1210" t="s">
        <v>447</v>
      </c>
      <c r="J73" s="1248">
        <f t="shared" si="6"/>
        <v>3</v>
      </c>
      <c r="K73" s="1249">
        <f t="shared" si="7"/>
        <v>15</v>
      </c>
      <c r="L73" s="1213">
        <f>J73/(kriteriebefolkning!$P$16+kriteriebefolkning!$Q$16+kriteriebefolkning!$R$16)</f>
        <v>1.7996400719856029E-3</v>
      </c>
      <c r="M73" s="280"/>
    </row>
    <row r="74" spans="1:13" customFormat="1" ht="12.95" customHeight="1" x14ac:dyDescent="0.2">
      <c r="A74" s="1207">
        <v>13</v>
      </c>
      <c r="B74" s="1121" t="s">
        <v>27</v>
      </c>
      <c r="C74" s="1259">
        <v>4</v>
      </c>
      <c r="D74" s="1259">
        <v>1</v>
      </c>
      <c r="E74" s="1259">
        <v>0</v>
      </c>
      <c r="F74" s="1209" t="s">
        <v>447</v>
      </c>
      <c r="G74" s="1209" t="s">
        <v>447</v>
      </c>
      <c r="H74" s="1209" t="s">
        <v>447</v>
      </c>
      <c r="I74" s="1210" t="s">
        <v>447</v>
      </c>
      <c r="J74" s="1248">
        <f t="shared" si="6"/>
        <v>5</v>
      </c>
      <c r="K74" s="1249">
        <f t="shared" si="7"/>
        <v>21</v>
      </c>
      <c r="L74" s="1213">
        <f>J74/(kriteriebefolkning!$P$17+kriteriebefolkning!$Q$17+kriteriebefolkning!$R$17)</f>
        <v>1.671681711802073E-3</v>
      </c>
      <c r="M74" s="280"/>
    </row>
    <row r="75" spans="1:13" customFormat="1" ht="12.95" customHeight="1" x14ac:dyDescent="0.2">
      <c r="A75" s="1207">
        <v>14</v>
      </c>
      <c r="B75" s="1121" t="s">
        <v>28</v>
      </c>
      <c r="C75" s="1259">
        <v>1</v>
      </c>
      <c r="D75" s="1259">
        <v>2</v>
      </c>
      <c r="E75" s="1259">
        <v>1</v>
      </c>
      <c r="F75" s="1209" t="s">
        <v>447</v>
      </c>
      <c r="G75" s="1209" t="s">
        <v>447</v>
      </c>
      <c r="H75" s="1209" t="s">
        <v>447</v>
      </c>
      <c r="I75" s="1210" t="s">
        <v>447</v>
      </c>
      <c r="J75" s="1248">
        <f t="shared" si="6"/>
        <v>4</v>
      </c>
      <c r="K75" s="1249">
        <f t="shared" si="7"/>
        <v>45</v>
      </c>
      <c r="L75" s="1213">
        <f>J75/(kriteriebefolkning!$P$18+kriteriebefolkning!$Q$18+kriteriebefolkning!$R$18)</f>
        <v>1.5349194167306216E-3</v>
      </c>
      <c r="M75" s="280"/>
    </row>
    <row r="76" spans="1:13" customFormat="1" ht="12.95" customHeight="1" thickBot="1" x14ac:dyDescent="0.25">
      <c r="A76" s="1250">
        <v>15</v>
      </c>
      <c r="B76" s="1129" t="s">
        <v>29</v>
      </c>
      <c r="C76" s="1259">
        <v>2</v>
      </c>
      <c r="D76" s="1259">
        <v>0</v>
      </c>
      <c r="E76" s="1259">
        <v>0</v>
      </c>
      <c r="F76" s="1218" t="s">
        <v>447</v>
      </c>
      <c r="G76" s="1218" t="s">
        <v>447</v>
      </c>
      <c r="H76" s="1218" t="s">
        <v>447</v>
      </c>
      <c r="I76" s="1219" t="s">
        <v>447</v>
      </c>
      <c r="J76" s="1251">
        <f t="shared" si="6"/>
        <v>2</v>
      </c>
      <c r="K76" s="1252">
        <f t="shared" si="7"/>
        <v>15</v>
      </c>
      <c r="L76" s="1253">
        <f>J76/(kriteriebefolkning!$P$19+kriteriebefolkning!$Q$19+kriteriebefolkning!$R$19)</f>
        <v>3.2733224222585926E-3</v>
      </c>
      <c r="M76" s="280"/>
    </row>
    <row r="77" spans="1:13" s="38" customFormat="1" ht="22.5" customHeight="1" x14ac:dyDescent="0.2">
      <c r="A77" s="1254"/>
      <c r="B77" s="1255" t="s">
        <v>481</v>
      </c>
      <c r="C77" s="1256">
        <f t="shared" ref="C77:J77" si="8">SUM(C62:C76)</f>
        <v>23</v>
      </c>
      <c r="D77" s="1256">
        <f t="shared" si="8"/>
        <v>5</v>
      </c>
      <c r="E77" s="1256">
        <f t="shared" si="8"/>
        <v>1</v>
      </c>
      <c r="F77" s="1256">
        <f t="shared" si="8"/>
        <v>0</v>
      </c>
      <c r="G77" s="1256">
        <f t="shared" si="8"/>
        <v>0</v>
      </c>
      <c r="H77" s="1256">
        <f t="shared" si="8"/>
        <v>1</v>
      </c>
      <c r="I77" s="1256">
        <f t="shared" si="8"/>
        <v>0</v>
      </c>
      <c r="J77" s="1256">
        <f t="shared" si="8"/>
        <v>30</v>
      </c>
      <c r="K77" s="1257">
        <f>IF(J77=0,0,(C77*15+D77*45+E77*75+F77*105+G77*150+H77*270+I77*365)/J77)</f>
        <v>30.5</v>
      </c>
      <c r="L77" s="1258">
        <f>J77/(kriteriebefolkning!$P$4+kriteriebefolkning!$Q$4+kriteriebefolkning!$R$4)</f>
        <v>1.3879892662163414E-3</v>
      </c>
      <c r="M77" s="64"/>
    </row>
    <row r="78" spans="1:13" ht="22.5" customHeight="1" x14ac:dyDescent="0.2">
      <c r="A78" s="1231"/>
      <c r="B78" s="1232" t="s">
        <v>230</v>
      </c>
      <c r="C78" s="1259">
        <v>9</v>
      </c>
      <c r="D78" s="1259">
        <v>3</v>
      </c>
      <c r="E78" s="1259">
        <v>2</v>
      </c>
      <c r="F78" s="1259">
        <v>0</v>
      </c>
      <c r="G78" s="1259">
        <v>0</v>
      </c>
      <c r="H78" s="1259">
        <v>0</v>
      </c>
      <c r="I78" s="1259">
        <v>0</v>
      </c>
      <c r="J78" s="1259">
        <v>14</v>
      </c>
      <c r="K78" s="1233">
        <v>30</v>
      </c>
      <c r="L78" s="1260">
        <v>6.2572628944310355E-4</v>
      </c>
      <c r="M78" s="280"/>
    </row>
    <row r="79" spans="1:13" s="38" customFormat="1" ht="22.5" customHeight="1" thickBot="1" x14ac:dyDescent="0.25">
      <c r="A79" s="1267"/>
      <c r="B79" s="1262" t="s">
        <v>165</v>
      </c>
      <c r="C79" s="1263">
        <v>10</v>
      </c>
      <c r="D79" s="1263">
        <v>6</v>
      </c>
      <c r="E79" s="1263">
        <v>1</v>
      </c>
      <c r="F79" s="1263">
        <v>1</v>
      </c>
      <c r="G79" s="1263">
        <v>0</v>
      </c>
      <c r="H79" s="1263">
        <v>4</v>
      </c>
      <c r="I79" s="1263">
        <v>0</v>
      </c>
      <c r="J79" s="1263">
        <v>22</v>
      </c>
      <c r="K79" s="1264">
        <v>76.36363636363636</v>
      </c>
      <c r="L79" s="1268">
        <v>1.2268570153914789E-3</v>
      </c>
      <c r="M79" s="64"/>
    </row>
    <row r="80" spans="1:13" customFormat="1" ht="12.75" x14ac:dyDescent="0.2">
      <c r="A80" s="1244" t="s">
        <v>69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280"/>
    </row>
    <row r="81" spans="1:13" customFormat="1" ht="12.75" x14ac:dyDescent="0.2">
      <c r="A81" s="1244" t="s">
        <v>70</v>
      </c>
      <c r="B81" s="105"/>
      <c r="C81" s="105"/>
      <c r="D81" s="105"/>
      <c r="E81" s="105"/>
      <c r="F81" s="105"/>
      <c r="G81" s="105"/>
      <c r="H81" s="105"/>
      <c r="I81" s="105"/>
      <c r="J81" s="105"/>
      <c r="K81" s="105"/>
      <c r="L81" s="105"/>
      <c r="M81" s="280"/>
    </row>
    <row r="82" spans="1:13" customFormat="1" ht="12.75" x14ac:dyDescent="0.2">
      <c r="A82" s="349"/>
      <c r="B82" s="280"/>
      <c r="C82" s="280"/>
      <c r="D82" s="280"/>
      <c r="E82" s="280"/>
      <c r="F82" s="280"/>
      <c r="G82" s="280"/>
      <c r="H82" s="280"/>
      <c r="I82" s="280"/>
      <c r="J82" s="280"/>
      <c r="K82" s="280"/>
      <c r="L82" s="280"/>
      <c r="M82" s="280"/>
    </row>
    <row r="83" spans="1:13" customFormat="1" ht="12.75" x14ac:dyDescent="0.2">
      <c r="A83" s="1188"/>
      <c r="B83" s="280"/>
      <c r="C83" s="280"/>
      <c r="D83" s="280"/>
      <c r="E83" s="280"/>
      <c r="F83" s="280"/>
      <c r="G83" s="280"/>
      <c r="H83" s="280"/>
      <c r="I83" s="280"/>
      <c r="J83" s="280"/>
      <c r="K83" s="280"/>
      <c r="L83" s="280"/>
      <c r="M83" s="280"/>
    </row>
    <row r="84" spans="1:13" customFormat="1" ht="18" customHeight="1" thickBot="1" x14ac:dyDescent="0.25">
      <c r="A84" s="1269" t="s">
        <v>229</v>
      </c>
      <c r="B84" s="1270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280"/>
    </row>
    <row r="85" spans="1:13" customFormat="1" ht="21.75" customHeight="1" thickBot="1" x14ac:dyDescent="0.25">
      <c r="A85" s="1271" t="s">
        <v>491</v>
      </c>
      <c r="B85" s="1272"/>
      <c r="C85" s="1272"/>
      <c r="D85" s="1272"/>
      <c r="E85" s="1272"/>
      <c r="F85" s="1272"/>
      <c r="G85" s="1272"/>
      <c r="H85" s="1272"/>
      <c r="I85" s="1272"/>
      <c r="J85" s="1272"/>
      <c r="K85" s="1272"/>
      <c r="L85" s="1273"/>
      <c r="M85" s="280"/>
    </row>
    <row r="86" spans="1:13" s="11" customFormat="1" ht="16.5" customHeight="1" thickBot="1" x14ac:dyDescent="0.25">
      <c r="A86" s="1274"/>
      <c r="B86" s="1103"/>
      <c r="C86" s="1631" t="s">
        <v>55</v>
      </c>
      <c r="D86" s="1631"/>
      <c r="E86" s="1631"/>
      <c r="F86" s="1631"/>
      <c r="G86" s="1631"/>
      <c r="H86" s="1631"/>
      <c r="I86" s="1631"/>
      <c r="J86" s="1193"/>
      <c r="K86" s="1194"/>
      <c r="L86" s="1275"/>
      <c r="M86" s="1068"/>
    </row>
    <row r="87" spans="1:13" s="11" customFormat="1" ht="50.25" customHeight="1" thickBot="1" x14ac:dyDescent="0.25">
      <c r="A87" s="1196" t="s">
        <v>2</v>
      </c>
      <c r="B87" s="1105" t="s">
        <v>3</v>
      </c>
      <c r="C87" s="1109" t="s">
        <v>56</v>
      </c>
      <c r="D87" s="1110" t="s">
        <v>57</v>
      </c>
      <c r="E87" s="1110" t="s">
        <v>58</v>
      </c>
      <c r="F87" s="1110" t="s">
        <v>59</v>
      </c>
      <c r="G87" s="1110" t="s">
        <v>60</v>
      </c>
      <c r="H87" s="1110" t="s">
        <v>61</v>
      </c>
      <c r="I87" s="1108" t="s">
        <v>62</v>
      </c>
      <c r="J87" s="1113" t="s">
        <v>63</v>
      </c>
      <c r="K87" s="1113" t="s">
        <v>64</v>
      </c>
      <c r="L87" s="1245" t="s">
        <v>202</v>
      </c>
      <c r="M87" s="1068"/>
    </row>
    <row r="88" spans="1:13" customFormat="1" ht="12.95" customHeight="1" x14ac:dyDescent="0.2">
      <c r="A88" s="1200">
        <v>1</v>
      </c>
      <c r="B88" s="1115" t="s">
        <v>15</v>
      </c>
      <c r="C88" s="1276">
        <f t="shared" ref="C88:E102" si="9">C13+C38+C62</f>
        <v>0</v>
      </c>
      <c r="D88" s="1277">
        <f t="shared" si="9"/>
        <v>1</v>
      </c>
      <c r="E88" s="1277">
        <f t="shared" si="9"/>
        <v>0</v>
      </c>
      <c r="F88" s="1277">
        <f t="shared" ref="F88:I102" si="10">F13+F38</f>
        <v>0</v>
      </c>
      <c r="G88" s="1277">
        <f t="shared" si="10"/>
        <v>0</v>
      </c>
      <c r="H88" s="1277">
        <f t="shared" si="10"/>
        <v>0</v>
      </c>
      <c r="I88" s="1278">
        <f t="shared" si="10"/>
        <v>0</v>
      </c>
      <c r="J88" s="1246">
        <f t="shared" ref="J88:J102" si="11">SUM(C88:I88)</f>
        <v>1</v>
      </c>
      <c r="K88" s="1247">
        <f t="shared" ref="K88:K103" si="12">IF(J88=0,0,(C88*15+D88*45+E88*75+F88*105+G88*150+H88*270+I88*365)/J88)</f>
        <v>45</v>
      </c>
      <c r="L88" s="1206">
        <f>J88/(kriteriebefolkning!$P$5+kriteriebefolkning!$Q$5+kriteriebefolkning!$R$5)</f>
        <v>1.4471780028943559E-3</v>
      </c>
      <c r="M88" s="280"/>
    </row>
    <row r="89" spans="1:13" customFormat="1" ht="12.95" customHeight="1" x14ac:dyDescent="0.2">
      <c r="A89" s="1207">
        <v>2</v>
      </c>
      <c r="B89" s="1121" t="s">
        <v>16</v>
      </c>
      <c r="C89" s="1279">
        <f t="shared" si="9"/>
        <v>2</v>
      </c>
      <c r="D89" s="1233">
        <f t="shared" si="9"/>
        <v>0</v>
      </c>
      <c r="E89" s="1233">
        <f t="shared" si="9"/>
        <v>0</v>
      </c>
      <c r="F89" s="1233">
        <f t="shared" si="10"/>
        <v>0</v>
      </c>
      <c r="G89" s="1233">
        <f t="shared" si="10"/>
        <v>0</v>
      </c>
      <c r="H89" s="1233">
        <f t="shared" si="10"/>
        <v>0</v>
      </c>
      <c r="I89" s="1280">
        <f t="shared" si="10"/>
        <v>0</v>
      </c>
      <c r="J89" s="1248">
        <f t="shared" si="11"/>
        <v>2</v>
      </c>
      <c r="K89" s="1249">
        <f t="shared" si="12"/>
        <v>15</v>
      </c>
      <c r="L89" s="1213">
        <f>J89/(kriteriebefolkning!$P$6+kriteriebefolkning!$Q$6+kriteriebefolkning!$R$6)</f>
        <v>2.6007802340702211E-3</v>
      </c>
      <c r="M89" s="280"/>
    </row>
    <row r="90" spans="1:13" customFormat="1" ht="12.95" customHeight="1" x14ac:dyDescent="0.2">
      <c r="A90" s="1207">
        <v>3</v>
      </c>
      <c r="B90" s="1121" t="s">
        <v>17</v>
      </c>
      <c r="C90" s="1279">
        <f t="shared" si="9"/>
        <v>0</v>
      </c>
      <c r="D90" s="1233">
        <f t="shared" si="9"/>
        <v>0</v>
      </c>
      <c r="E90" s="1233">
        <f t="shared" si="9"/>
        <v>0</v>
      </c>
      <c r="F90" s="1233">
        <f t="shared" si="10"/>
        <v>0</v>
      </c>
      <c r="G90" s="1233">
        <f t="shared" si="10"/>
        <v>0</v>
      </c>
      <c r="H90" s="1233">
        <f t="shared" si="10"/>
        <v>0</v>
      </c>
      <c r="I90" s="1280">
        <f t="shared" si="10"/>
        <v>0</v>
      </c>
      <c r="J90" s="1248">
        <f t="shared" si="11"/>
        <v>0</v>
      </c>
      <c r="K90" s="1249">
        <f t="shared" si="12"/>
        <v>0</v>
      </c>
      <c r="L90" s="1213">
        <f>J90/(kriteriebefolkning!$P$7+kriteriebefolkning!$Q$7+kriteriebefolkning!$R$7)</f>
        <v>0</v>
      </c>
      <c r="M90" s="280"/>
    </row>
    <row r="91" spans="1:13" customFormat="1" ht="12.95" customHeight="1" x14ac:dyDescent="0.2">
      <c r="A91" s="1207">
        <v>4</v>
      </c>
      <c r="B91" s="1121" t="s">
        <v>18</v>
      </c>
      <c r="C91" s="1279">
        <f t="shared" si="9"/>
        <v>2</v>
      </c>
      <c r="D91" s="1233">
        <f t="shared" si="9"/>
        <v>0</v>
      </c>
      <c r="E91" s="1233">
        <f t="shared" si="9"/>
        <v>0</v>
      </c>
      <c r="F91" s="1233">
        <f t="shared" si="10"/>
        <v>0</v>
      </c>
      <c r="G91" s="1233">
        <f t="shared" si="10"/>
        <v>0</v>
      </c>
      <c r="H91" s="1233">
        <f t="shared" si="10"/>
        <v>0</v>
      </c>
      <c r="I91" s="1280">
        <f t="shared" si="10"/>
        <v>0</v>
      </c>
      <c r="J91" s="1248">
        <f t="shared" si="11"/>
        <v>2</v>
      </c>
      <c r="K91" s="1249">
        <f t="shared" si="12"/>
        <v>15</v>
      </c>
      <c r="L91" s="1213">
        <f>J91/(kriteriebefolkning!$P$8+kriteriebefolkning!$Q$8+kriteriebefolkning!$R$8)</f>
        <v>2.751031636863824E-3</v>
      </c>
      <c r="M91" s="280"/>
    </row>
    <row r="92" spans="1:13" customFormat="1" ht="12.95" customHeight="1" x14ac:dyDescent="0.2">
      <c r="A92" s="1207">
        <v>5</v>
      </c>
      <c r="B92" s="1121" t="s">
        <v>19</v>
      </c>
      <c r="C92" s="1279">
        <f t="shared" si="9"/>
        <v>2</v>
      </c>
      <c r="D92" s="1233">
        <f t="shared" si="9"/>
        <v>5</v>
      </c>
      <c r="E92" s="1233">
        <f t="shared" si="9"/>
        <v>0</v>
      </c>
      <c r="F92" s="1233">
        <f t="shared" si="10"/>
        <v>0</v>
      </c>
      <c r="G92" s="1233">
        <f t="shared" si="10"/>
        <v>0</v>
      </c>
      <c r="H92" s="1233">
        <f t="shared" si="10"/>
        <v>0</v>
      </c>
      <c r="I92" s="1280">
        <f t="shared" si="10"/>
        <v>0</v>
      </c>
      <c r="J92" s="1248">
        <f t="shared" si="11"/>
        <v>7</v>
      </c>
      <c r="K92" s="1249">
        <f t="shared" si="12"/>
        <v>36.428571428571431</v>
      </c>
      <c r="L92" s="1213">
        <f>J92/(kriteriebefolkning!$P$9+kriteriebefolkning!$Q$9+kriteriebefolkning!$R$9)</f>
        <v>3.4653465346534654E-3</v>
      </c>
      <c r="M92" s="280"/>
    </row>
    <row r="93" spans="1:13" customFormat="1" ht="18.75" customHeight="1" x14ac:dyDescent="0.2">
      <c r="A93" s="1214">
        <v>6</v>
      </c>
      <c r="B93" s="1127" t="s">
        <v>20</v>
      </c>
      <c r="C93" s="1279">
        <f t="shared" si="9"/>
        <v>0</v>
      </c>
      <c r="D93" s="1233">
        <f t="shared" si="9"/>
        <v>1</v>
      </c>
      <c r="E93" s="1233">
        <f t="shared" si="9"/>
        <v>0</v>
      </c>
      <c r="F93" s="1233">
        <f t="shared" si="10"/>
        <v>0</v>
      </c>
      <c r="G93" s="1233">
        <f t="shared" si="10"/>
        <v>0</v>
      </c>
      <c r="H93" s="1233">
        <f t="shared" si="10"/>
        <v>0</v>
      </c>
      <c r="I93" s="1280">
        <f t="shared" si="10"/>
        <v>0</v>
      </c>
      <c r="J93" s="1248">
        <f t="shared" si="11"/>
        <v>1</v>
      </c>
      <c r="K93" s="1249">
        <f t="shared" si="12"/>
        <v>45</v>
      </c>
      <c r="L93" s="1213">
        <f>J93/(kriteriebefolkning!$P$10+kriteriebefolkning!$Q$10+kriteriebefolkning!$R$10)</f>
        <v>6.406149903907751E-4</v>
      </c>
      <c r="M93" s="280"/>
    </row>
    <row r="94" spans="1:13" customFormat="1" ht="12.95" customHeight="1" x14ac:dyDescent="0.2">
      <c r="A94" s="1214">
        <v>7</v>
      </c>
      <c r="B94" s="1127" t="s">
        <v>21</v>
      </c>
      <c r="C94" s="1279">
        <f t="shared" si="9"/>
        <v>0</v>
      </c>
      <c r="D94" s="1233">
        <f t="shared" si="9"/>
        <v>0</v>
      </c>
      <c r="E94" s="1233">
        <f t="shared" si="9"/>
        <v>0</v>
      </c>
      <c r="F94" s="1233">
        <f t="shared" si="10"/>
        <v>1</v>
      </c>
      <c r="G94" s="1233">
        <f t="shared" si="10"/>
        <v>2</v>
      </c>
      <c r="H94" s="1233">
        <f t="shared" si="10"/>
        <v>0</v>
      </c>
      <c r="I94" s="1280">
        <f t="shared" si="10"/>
        <v>0</v>
      </c>
      <c r="J94" s="1248">
        <f t="shared" si="11"/>
        <v>3</v>
      </c>
      <c r="K94" s="1249">
        <f t="shared" si="12"/>
        <v>135</v>
      </c>
      <c r="L94" s="1213">
        <f>J94/(kriteriebefolkning!$P$11+kriteriebefolkning!$Q$11+kriteriebefolkning!$R$11)</f>
        <v>1.455604075691412E-3</v>
      </c>
      <c r="M94" s="280"/>
    </row>
    <row r="95" spans="1:13" customFormat="1" ht="12.95" customHeight="1" x14ac:dyDescent="0.2">
      <c r="A95" s="1207">
        <v>8</v>
      </c>
      <c r="B95" s="1121" t="s">
        <v>22</v>
      </c>
      <c r="C95" s="1279">
        <f t="shared" si="9"/>
        <v>3</v>
      </c>
      <c r="D95" s="1233">
        <f t="shared" si="9"/>
        <v>0</v>
      </c>
      <c r="E95" s="1233">
        <f t="shared" si="9"/>
        <v>0</v>
      </c>
      <c r="F95" s="1233">
        <f t="shared" si="10"/>
        <v>0</v>
      </c>
      <c r="G95" s="1233">
        <f t="shared" si="10"/>
        <v>0</v>
      </c>
      <c r="H95" s="1233">
        <f t="shared" si="10"/>
        <v>0</v>
      </c>
      <c r="I95" s="1280">
        <f t="shared" si="10"/>
        <v>0</v>
      </c>
      <c r="J95" s="1248">
        <f t="shared" si="11"/>
        <v>3</v>
      </c>
      <c r="K95" s="1249">
        <f t="shared" si="12"/>
        <v>15</v>
      </c>
      <c r="L95" s="1213">
        <f>J95/(kriteriebefolkning!$P$12+kriteriebefolkning!$Q$12+kriteriebefolkning!$R$12)</f>
        <v>1.5789473684210526E-3</v>
      </c>
      <c r="M95" s="280"/>
    </row>
    <row r="96" spans="1:13" customFormat="1" ht="12.95" customHeight="1" x14ac:dyDescent="0.2">
      <c r="A96" s="1207">
        <v>9</v>
      </c>
      <c r="B96" s="1121" t="s">
        <v>23</v>
      </c>
      <c r="C96" s="1279">
        <f t="shared" si="9"/>
        <v>6</v>
      </c>
      <c r="D96" s="1233">
        <f t="shared" si="9"/>
        <v>1</v>
      </c>
      <c r="E96" s="1233">
        <f t="shared" si="9"/>
        <v>0</v>
      </c>
      <c r="F96" s="1233">
        <f t="shared" si="10"/>
        <v>0</v>
      </c>
      <c r="G96" s="1233">
        <f t="shared" si="10"/>
        <v>0</v>
      </c>
      <c r="H96" s="1233">
        <f t="shared" si="10"/>
        <v>0</v>
      </c>
      <c r="I96" s="1280">
        <f t="shared" si="10"/>
        <v>0</v>
      </c>
      <c r="J96" s="1248">
        <f t="shared" si="11"/>
        <v>7</v>
      </c>
      <c r="K96" s="1249">
        <f t="shared" si="12"/>
        <v>19.285714285714285</v>
      </c>
      <c r="L96" s="1213">
        <f>J96/(kriteriebefolkning!$P$13+kriteriebefolkning!$Q$13+kriteriebefolkning!$R$13)</f>
        <v>5.7471264367816091E-3</v>
      </c>
      <c r="M96" s="280"/>
    </row>
    <row r="97" spans="1:13" customFormat="1" ht="12.95" customHeight="1" x14ac:dyDescent="0.2">
      <c r="A97" s="1207">
        <v>10</v>
      </c>
      <c r="B97" s="1121" t="s">
        <v>24</v>
      </c>
      <c r="C97" s="1279">
        <f t="shared" si="9"/>
        <v>1</v>
      </c>
      <c r="D97" s="1233">
        <f t="shared" si="9"/>
        <v>1</v>
      </c>
      <c r="E97" s="1233">
        <f t="shared" si="9"/>
        <v>0</v>
      </c>
      <c r="F97" s="1233">
        <f t="shared" si="10"/>
        <v>0</v>
      </c>
      <c r="G97" s="1233">
        <f t="shared" si="10"/>
        <v>0</v>
      </c>
      <c r="H97" s="1233">
        <f t="shared" si="10"/>
        <v>0</v>
      </c>
      <c r="I97" s="1280">
        <f t="shared" si="10"/>
        <v>0</v>
      </c>
      <c r="J97" s="1248">
        <f t="shared" si="11"/>
        <v>2</v>
      </c>
      <c r="K97" s="1249">
        <f t="shared" si="12"/>
        <v>30</v>
      </c>
      <c r="L97" s="1213">
        <f>J97/(kriteriebefolkning!$P$14+kriteriebefolkning!$Q$14+kriteriebefolkning!$R$14)</f>
        <v>1.8975332068311196E-3</v>
      </c>
      <c r="M97" s="280"/>
    </row>
    <row r="98" spans="1:13" customFormat="1" ht="19.5" customHeight="1" x14ac:dyDescent="0.2">
      <c r="A98" s="1214">
        <v>11</v>
      </c>
      <c r="B98" s="1127" t="s">
        <v>25</v>
      </c>
      <c r="C98" s="1279">
        <f t="shared" si="9"/>
        <v>1</v>
      </c>
      <c r="D98" s="1233">
        <f t="shared" si="9"/>
        <v>0</v>
      </c>
      <c r="E98" s="1233">
        <f t="shared" si="9"/>
        <v>0</v>
      </c>
      <c r="F98" s="1233">
        <f t="shared" si="10"/>
        <v>0</v>
      </c>
      <c r="G98" s="1233">
        <f t="shared" si="10"/>
        <v>0</v>
      </c>
      <c r="H98" s="1233">
        <f t="shared" si="10"/>
        <v>0</v>
      </c>
      <c r="I98" s="1280">
        <f t="shared" si="10"/>
        <v>0</v>
      </c>
      <c r="J98" s="1248">
        <f t="shared" si="11"/>
        <v>1</v>
      </c>
      <c r="K98" s="1249">
        <f t="shared" si="12"/>
        <v>15</v>
      </c>
      <c r="L98" s="1213">
        <f>J98/(kriteriebefolkning!$P$15+kriteriebefolkning!$Q$15+kriteriebefolkning!$R$15)</f>
        <v>1.0224948875255625E-3</v>
      </c>
      <c r="M98" s="280"/>
    </row>
    <row r="99" spans="1:13" customFormat="1" ht="12.95" customHeight="1" x14ac:dyDescent="0.2">
      <c r="A99" s="1207">
        <v>12</v>
      </c>
      <c r="B99" s="1121" t="s">
        <v>26</v>
      </c>
      <c r="C99" s="1279">
        <f t="shared" si="9"/>
        <v>5</v>
      </c>
      <c r="D99" s="1233">
        <f t="shared" si="9"/>
        <v>0</v>
      </c>
      <c r="E99" s="1233">
        <f t="shared" si="9"/>
        <v>0</v>
      </c>
      <c r="F99" s="1233">
        <f t="shared" si="10"/>
        <v>0</v>
      </c>
      <c r="G99" s="1233">
        <f t="shared" si="10"/>
        <v>0</v>
      </c>
      <c r="H99" s="1233">
        <f t="shared" si="10"/>
        <v>0</v>
      </c>
      <c r="I99" s="1280">
        <f t="shared" si="10"/>
        <v>0</v>
      </c>
      <c r="J99" s="1248">
        <f t="shared" si="11"/>
        <v>5</v>
      </c>
      <c r="K99" s="1249">
        <f t="shared" si="12"/>
        <v>15</v>
      </c>
      <c r="L99" s="1213">
        <f>J99/(kriteriebefolkning!$P$16+kriteriebefolkning!$Q$16+kriteriebefolkning!$R$16)</f>
        <v>2.999400119976005E-3</v>
      </c>
      <c r="M99" s="280"/>
    </row>
    <row r="100" spans="1:13" customFormat="1" ht="12.95" customHeight="1" x14ac:dyDescent="0.2">
      <c r="A100" s="1207">
        <v>13</v>
      </c>
      <c r="B100" s="1121" t="s">
        <v>27</v>
      </c>
      <c r="C100" s="1279">
        <f t="shared" si="9"/>
        <v>5</v>
      </c>
      <c r="D100" s="1233">
        <f t="shared" si="9"/>
        <v>2</v>
      </c>
      <c r="E100" s="1233">
        <f t="shared" si="9"/>
        <v>0</v>
      </c>
      <c r="F100" s="1233">
        <f t="shared" si="10"/>
        <v>0</v>
      </c>
      <c r="G100" s="1233">
        <f t="shared" si="10"/>
        <v>0</v>
      </c>
      <c r="H100" s="1233">
        <f t="shared" si="10"/>
        <v>0</v>
      </c>
      <c r="I100" s="1280">
        <f t="shared" si="10"/>
        <v>0</v>
      </c>
      <c r="J100" s="1248">
        <f t="shared" si="11"/>
        <v>7</v>
      </c>
      <c r="K100" s="1249">
        <f t="shared" si="12"/>
        <v>23.571428571428573</v>
      </c>
      <c r="L100" s="1213">
        <f>J100/(kriteriebefolkning!$P$17+kriteriebefolkning!$Q$17+kriteriebefolkning!$R$17)</f>
        <v>2.340354396522902E-3</v>
      </c>
      <c r="M100" s="280"/>
    </row>
    <row r="101" spans="1:13" customFormat="1" ht="12.95" customHeight="1" x14ac:dyDescent="0.2">
      <c r="A101" s="1207">
        <v>14</v>
      </c>
      <c r="B101" s="1121" t="s">
        <v>28</v>
      </c>
      <c r="C101" s="1279">
        <f t="shared" si="9"/>
        <v>4</v>
      </c>
      <c r="D101" s="1233">
        <f t="shared" si="9"/>
        <v>4</v>
      </c>
      <c r="E101" s="1233">
        <f t="shared" si="9"/>
        <v>2</v>
      </c>
      <c r="F101" s="1233">
        <f t="shared" si="10"/>
        <v>0</v>
      </c>
      <c r="G101" s="1233">
        <f t="shared" si="10"/>
        <v>0</v>
      </c>
      <c r="H101" s="1233">
        <f t="shared" si="10"/>
        <v>0</v>
      </c>
      <c r="I101" s="1280">
        <f t="shared" si="10"/>
        <v>0</v>
      </c>
      <c r="J101" s="1248">
        <f t="shared" si="11"/>
        <v>10</v>
      </c>
      <c r="K101" s="1249">
        <f t="shared" si="12"/>
        <v>39</v>
      </c>
      <c r="L101" s="1213">
        <f>J101/(kriteriebefolkning!$P$18+kriteriebefolkning!$Q$18+kriteriebefolkning!$R$18)</f>
        <v>3.8372985418265539E-3</v>
      </c>
      <c r="M101" s="280"/>
    </row>
    <row r="102" spans="1:13" customFormat="1" ht="12.95" customHeight="1" thickBot="1" x14ac:dyDescent="0.25">
      <c r="A102" s="1250">
        <v>15</v>
      </c>
      <c r="B102" s="1129" t="s">
        <v>29</v>
      </c>
      <c r="C102" s="1281">
        <f t="shared" si="9"/>
        <v>2</v>
      </c>
      <c r="D102" s="1282">
        <f t="shared" si="9"/>
        <v>1</v>
      </c>
      <c r="E102" s="1282">
        <f t="shared" si="9"/>
        <v>0</v>
      </c>
      <c r="F102" s="1282">
        <f t="shared" si="10"/>
        <v>0</v>
      </c>
      <c r="G102" s="1282">
        <f t="shared" si="10"/>
        <v>0</v>
      </c>
      <c r="H102" s="1282">
        <f t="shared" si="10"/>
        <v>0</v>
      </c>
      <c r="I102" s="1283">
        <f t="shared" si="10"/>
        <v>0</v>
      </c>
      <c r="J102" s="1251">
        <f t="shared" si="11"/>
        <v>3</v>
      </c>
      <c r="K102" s="1252">
        <f t="shared" si="12"/>
        <v>25</v>
      </c>
      <c r="L102" s="1253">
        <f>J102/(kriteriebefolkning!$P$19+kriteriebefolkning!$Q$19+kriteriebefolkning!$R$19)</f>
        <v>4.9099836333878887E-3</v>
      </c>
      <c r="M102" s="280"/>
    </row>
    <row r="103" spans="1:13" s="38" customFormat="1" ht="18.75" customHeight="1" x14ac:dyDescent="0.2">
      <c r="A103" s="1254"/>
      <c r="B103" s="1255" t="s">
        <v>481</v>
      </c>
      <c r="C103" s="1256">
        <f t="shared" ref="C103:J103" si="13">SUM(C88:C102)</f>
        <v>33</v>
      </c>
      <c r="D103" s="1256">
        <f t="shared" si="13"/>
        <v>16</v>
      </c>
      <c r="E103" s="1256">
        <f t="shared" si="13"/>
        <v>2</v>
      </c>
      <c r="F103" s="1256">
        <f t="shared" si="13"/>
        <v>1</v>
      </c>
      <c r="G103" s="1256">
        <f t="shared" si="13"/>
        <v>2</v>
      </c>
      <c r="H103" s="1256">
        <f t="shared" si="13"/>
        <v>0</v>
      </c>
      <c r="I103" s="1256">
        <f t="shared" si="13"/>
        <v>0</v>
      </c>
      <c r="J103" s="1256">
        <f t="shared" si="13"/>
        <v>54</v>
      </c>
      <c r="K103" s="1257">
        <f t="shared" si="12"/>
        <v>32.777777777777779</v>
      </c>
      <c r="L103" s="1258">
        <f>J103/(kriteriebefolkning!$P$4+kriteriebefolkning!$Q$4+kriteriebefolkning!$R$4)</f>
        <v>2.4983806791894145E-3</v>
      </c>
      <c r="M103" s="1189"/>
    </row>
    <row r="104" spans="1:13" ht="18.75" customHeight="1" x14ac:dyDescent="0.2">
      <c r="A104" s="1231"/>
      <c r="B104" s="1232" t="s">
        <v>230</v>
      </c>
      <c r="C104" s="1259">
        <v>20</v>
      </c>
      <c r="D104" s="1259">
        <v>5</v>
      </c>
      <c r="E104" s="1259">
        <v>4</v>
      </c>
      <c r="F104" s="1259">
        <v>4</v>
      </c>
      <c r="G104" s="1259">
        <v>2</v>
      </c>
      <c r="H104" s="1259">
        <v>2</v>
      </c>
      <c r="I104" s="1259">
        <v>0</v>
      </c>
      <c r="J104" s="1259">
        <v>37</v>
      </c>
      <c r="K104" s="1233">
        <v>56.351351351351354</v>
      </c>
      <c r="L104" s="1260">
        <v>1.6537051935282025E-3</v>
      </c>
      <c r="M104" s="1069"/>
    </row>
    <row r="105" spans="1:13" s="38" customFormat="1" ht="18.75" customHeight="1" thickBot="1" x14ac:dyDescent="0.25">
      <c r="A105" s="1267"/>
      <c r="B105" s="1262" t="s">
        <v>165</v>
      </c>
      <c r="C105" s="1263">
        <v>18</v>
      </c>
      <c r="D105" s="1263">
        <v>14</v>
      </c>
      <c r="E105" s="1263">
        <v>5</v>
      </c>
      <c r="F105" s="1263">
        <v>4</v>
      </c>
      <c r="G105" s="1263">
        <v>3</v>
      </c>
      <c r="H105" s="1263">
        <v>8</v>
      </c>
      <c r="I105" s="1263">
        <v>1</v>
      </c>
      <c r="J105" s="1263">
        <v>53</v>
      </c>
      <c r="K105" s="1264">
        <v>88.113207547169807</v>
      </c>
      <c r="L105" s="1268">
        <v>6.8590656140804966E-3</v>
      </c>
      <c r="M105" s="1189"/>
    </row>
    <row r="106" spans="1:13" customFormat="1" ht="12.75" x14ac:dyDescent="0.2">
      <c r="A106" s="1244" t="s">
        <v>66</v>
      </c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280"/>
    </row>
    <row r="107" spans="1:13" customFormat="1" ht="12.75" x14ac:dyDescent="0.2">
      <c r="A107" s="1244"/>
      <c r="B107" s="105"/>
      <c r="C107" s="105"/>
      <c r="D107" s="105"/>
      <c r="E107" s="105"/>
      <c r="F107" s="105"/>
      <c r="G107" s="105"/>
      <c r="H107" s="105"/>
      <c r="I107" s="105"/>
      <c r="J107" s="105"/>
      <c r="K107" s="105"/>
      <c r="L107" s="105"/>
      <c r="M107" s="280"/>
    </row>
    <row r="108" spans="1:13" x14ac:dyDescent="0.2">
      <c r="A108" s="1188"/>
      <c r="B108" s="280"/>
      <c r="C108" s="280"/>
      <c r="D108" s="280"/>
      <c r="E108" s="280"/>
      <c r="F108" s="280"/>
      <c r="G108" s="280"/>
      <c r="H108" s="280"/>
      <c r="I108" s="280"/>
      <c r="J108" s="280"/>
      <c r="K108" s="280"/>
      <c r="L108" s="280"/>
      <c r="M108" s="280"/>
    </row>
    <row r="109" spans="1:13" customFormat="1" ht="27" customHeight="1" thickBot="1" x14ac:dyDescent="0.25">
      <c r="A109" s="1159" t="s">
        <v>492</v>
      </c>
      <c r="B109" s="105"/>
      <c r="C109" s="105"/>
      <c r="D109" s="105"/>
      <c r="E109" s="105"/>
      <c r="F109" s="105"/>
      <c r="G109" s="105"/>
      <c r="H109" s="105"/>
      <c r="I109" s="105"/>
      <c r="J109" s="105"/>
      <c r="K109" s="105"/>
      <c r="L109" s="105"/>
      <c r="M109" s="280"/>
    </row>
    <row r="110" spans="1:13" s="11" customFormat="1" ht="19.5" customHeight="1" thickBot="1" x14ac:dyDescent="0.25">
      <c r="A110" s="1191"/>
      <c r="B110" s="1192"/>
      <c r="C110" s="1632" t="s">
        <v>203</v>
      </c>
      <c r="D110" s="1632"/>
      <c r="E110" s="1632"/>
      <c r="F110" s="1632"/>
      <c r="G110" s="1632"/>
      <c r="H110" s="1632"/>
      <c r="I110" s="1632"/>
      <c r="J110" s="1193"/>
      <c r="K110" s="1194"/>
      <c r="L110" s="1195"/>
      <c r="M110" s="1068"/>
    </row>
    <row r="111" spans="1:13" s="11" customFormat="1" ht="50.25" customHeight="1" thickBot="1" x14ac:dyDescent="0.25">
      <c r="A111" s="1196" t="s">
        <v>2</v>
      </c>
      <c r="B111" s="1105" t="s">
        <v>3</v>
      </c>
      <c r="C111" s="1109" t="s">
        <v>56</v>
      </c>
      <c r="D111" s="1110" t="s">
        <v>57</v>
      </c>
      <c r="E111" s="1110" t="s">
        <v>58</v>
      </c>
      <c r="F111" s="1110" t="s">
        <v>59</v>
      </c>
      <c r="G111" s="1110" t="s">
        <v>60</v>
      </c>
      <c r="H111" s="1110" t="s">
        <v>61</v>
      </c>
      <c r="I111" s="1108" t="s">
        <v>62</v>
      </c>
      <c r="J111" s="1113" t="s">
        <v>63</v>
      </c>
      <c r="K111" s="1113" t="s">
        <v>64</v>
      </c>
      <c r="L111" s="1245" t="s">
        <v>202</v>
      </c>
      <c r="M111" s="1068"/>
    </row>
    <row r="112" spans="1:13" customFormat="1" ht="12.95" customHeight="1" x14ac:dyDescent="0.2">
      <c r="A112" s="1200">
        <v>1</v>
      </c>
      <c r="B112" s="1115" t="s">
        <v>15</v>
      </c>
      <c r="C112" s="1276">
        <v>3</v>
      </c>
      <c r="D112" s="1277">
        <v>3</v>
      </c>
      <c r="E112" s="1277">
        <v>1</v>
      </c>
      <c r="F112" s="1277">
        <v>0</v>
      </c>
      <c r="G112" s="1277">
        <v>1</v>
      </c>
      <c r="H112" s="1277">
        <v>1</v>
      </c>
      <c r="I112" s="1278">
        <v>0</v>
      </c>
      <c r="J112" s="1284">
        <f t="shared" ref="J112:J126" si="14">SUM(C112:I112)</f>
        <v>9</v>
      </c>
      <c r="K112" s="1285">
        <f t="shared" ref="K112:K127" si="15">IF(J112=0,0,(C112*15+D112*45+E112*75+F112*105+G112*150+H112*270+I112*365)/J112)</f>
        <v>75</v>
      </c>
      <c r="L112" s="1206">
        <f>J112/(kriteriebefolkning!$P$5+kriteriebefolkning!$Q$5+kriteriebefolkning!$R$5)</f>
        <v>1.3024602026049204E-2</v>
      </c>
      <c r="M112" s="280"/>
    </row>
    <row r="113" spans="1:13" customFormat="1" ht="12.95" customHeight="1" x14ac:dyDescent="0.2">
      <c r="A113" s="1207">
        <v>2</v>
      </c>
      <c r="B113" s="1121" t="s">
        <v>16</v>
      </c>
      <c r="C113" s="1279">
        <v>3</v>
      </c>
      <c r="D113" s="1233">
        <v>4</v>
      </c>
      <c r="E113" s="1233">
        <v>1</v>
      </c>
      <c r="F113" s="1233">
        <v>2</v>
      </c>
      <c r="G113" s="1233">
        <v>0</v>
      </c>
      <c r="H113" s="1233">
        <v>0</v>
      </c>
      <c r="I113" s="1280">
        <v>0</v>
      </c>
      <c r="J113" s="1286">
        <f t="shared" si="14"/>
        <v>10</v>
      </c>
      <c r="K113" s="1287">
        <f t="shared" si="15"/>
        <v>51</v>
      </c>
      <c r="L113" s="1213">
        <f>J113/(kriteriebefolkning!$P$6+kriteriebefolkning!$Q$6+kriteriebefolkning!$R$6)</f>
        <v>1.3003901170351105E-2</v>
      </c>
      <c r="M113" s="280"/>
    </row>
    <row r="114" spans="1:13" customFormat="1" ht="12.95" customHeight="1" x14ac:dyDescent="0.2">
      <c r="A114" s="1207">
        <v>3</v>
      </c>
      <c r="B114" s="1121" t="s">
        <v>17</v>
      </c>
      <c r="C114" s="1279">
        <v>2</v>
      </c>
      <c r="D114" s="1233">
        <v>1</v>
      </c>
      <c r="E114" s="1233">
        <v>1</v>
      </c>
      <c r="F114" s="1233">
        <v>2</v>
      </c>
      <c r="G114" s="1233">
        <v>3</v>
      </c>
      <c r="H114" s="1233">
        <v>0</v>
      </c>
      <c r="I114" s="1280">
        <v>0</v>
      </c>
      <c r="J114" s="1286">
        <f t="shared" si="14"/>
        <v>9</v>
      </c>
      <c r="K114" s="1287">
        <f t="shared" si="15"/>
        <v>90</v>
      </c>
      <c r="L114" s="1213">
        <f>J114/(kriteriebefolkning!$P$7+kriteriebefolkning!$Q$7+kriteriebefolkning!$R$7)</f>
        <v>1.2362637362637362E-2</v>
      </c>
      <c r="M114" s="280"/>
    </row>
    <row r="115" spans="1:13" customFormat="1" ht="12.95" customHeight="1" x14ac:dyDescent="0.2">
      <c r="A115" s="1207">
        <v>4</v>
      </c>
      <c r="B115" s="1121" t="s">
        <v>18</v>
      </c>
      <c r="C115" s="1279">
        <v>0</v>
      </c>
      <c r="D115" s="1233">
        <v>0</v>
      </c>
      <c r="E115" s="1233">
        <v>0</v>
      </c>
      <c r="F115" s="1233">
        <v>2</v>
      </c>
      <c r="G115" s="1233">
        <v>0</v>
      </c>
      <c r="H115" s="1233">
        <v>0</v>
      </c>
      <c r="I115" s="1280">
        <v>0</v>
      </c>
      <c r="J115" s="1286">
        <f t="shared" si="14"/>
        <v>2</v>
      </c>
      <c r="K115" s="1287">
        <f t="shared" si="15"/>
        <v>105</v>
      </c>
      <c r="L115" s="1213">
        <f>J115/(kriteriebefolkning!$P$8+kriteriebefolkning!$Q$8+kriteriebefolkning!$R$8)</f>
        <v>2.751031636863824E-3</v>
      </c>
      <c r="M115" s="280"/>
    </row>
    <row r="116" spans="1:13" customFormat="1" ht="12.95" customHeight="1" x14ac:dyDescent="0.2">
      <c r="A116" s="1207">
        <v>5</v>
      </c>
      <c r="B116" s="1121" t="s">
        <v>19</v>
      </c>
      <c r="C116" s="1279">
        <v>5</v>
      </c>
      <c r="D116" s="1233">
        <v>6</v>
      </c>
      <c r="E116" s="1233">
        <v>14</v>
      </c>
      <c r="F116" s="1233">
        <v>9</v>
      </c>
      <c r="G116" s="1233">
        <v>6</v>
      </c>
      <c r="H116" s="1233">
        <v>2</v>
      </c>
      <c r="I116" s="1280">
        <v>0</v>
      </c>
      <c r="J116" s="1286">
        <f t="shared" si="14"/>
        <v>42</v>
      </c>
      <c r="K116" s="1287">
        <f t="shared" si="15"/>
        <v>90</v>
      </c>
      <c r="L116" s="1213">
        <f>J116/(kriteriebefolkning!$P$9+kriteriebefolkning!$Q$9+kriteriebefolkning!$R$9)</f>
        <v>2.0792079207920793E-2</v>
      </c>
      <c r="M116" s="280"/>
    </row>
    <row r="117" spans="1:13" customFormat="1" ht="18.75" customHeight="1" x14ac:dyDescent="0.2">
      <c r="A117" s="1214">
        <v>6</v>
      </c>
      <c r="B117" s="1127" t="s">
        <v>20</v>
      </c>
      <c r="C117" s="1279">
        <v>0</v>
      </c>
      <c r="D117" s="1233">
        <v>6</v>
      </c>
      <c r="E117" s="1233">
        <v>5</v>
      </c>
      <c r="F117" s="1233">
        <v>8</v>
      </c>
      <c r="G117" s="1233">
        <v>5</v>
      </c>
      <c r="H117" s="1233">
        <v>5</v>
      </c>
      <c r="I117" s="1280">
        <v>0</v>
      </c>
      <c r="J117" s="1286">
        <f t="shared" si="14"/>
        <v>29</v>
      </c>
      <c r="K117" s="1287">
        <f t="shared" si="15"/>
        <v>123.62068965517241</v>
      </c>
      <c r="L117" s="1213">
        <f>J117/(kriteriebefolkning!$P$10+kriteriebefolkning!$Q$10+kriteriebefolkning!$R$10)</f>
        <v>1.8577834721332478E-2</v>
      </c>
      <c r="M117" s="280"/>
    </row>
    <row r="118" spans="1:13" customFormat="1" ht="12.95" customHeight="1" x14ac:dyDescent="0.2">
      <c r="A118" s="1214">
        <v>7</v>
      </c>
      <c r="B118" s="1127" t="s">
        <v>21</v>
      </c>
      <c r="C118" s="1279">
        <v>0</v>
      </c>
      <c r="D118" s="1233">
        <v>0</v>
      </c>
      <c r="E118" s="1233">
        <v>1</v>
      </c>
      <c r="F118" s="1233">
        <v>1</v>
      </c>
      <c r="G118" s="1233">
        <v>1</v>
      </c>
      <c r="H118" s="1233">
        <v>0</v>
      </c>
      <c r="I118" s="1280">
        <v>0</v>
      </c>
      <c r="J118" s="1286">
        <f t="shared" si="14"/>
        <v>3</v>
      </c>
      <c r="K118" s="1287">
        <f t="shared" si="15"/>
        <v>110</v>
      </c>
      <c r="L118" s="1213">
        <f>J118/(kriteriebefolkning!$P$11+kriteriebefolkning!$Q$11+kriteriebefolkning!$R$11)</f>
        <v>1.455604075691412E-3</v>
      </c>
      <c r="M118" s="280"/>
    </row>
    <row r="119" spans="1:13" customFormat="1" ht="12.95" customHeight="1" x14ac:dyDescent="0.2">
      <c r="A119" s="1207">
        <v>8</v>
      </c>
      <c r="B119" s="1121" t="s">
        <v>22</v>
      </c>
      <c r="C119" s="1279">
        <v>10</v>
      </c>
      <c r="D119" s="1233">
        <v>7</v>
      </c>
      <c r="E119" s="1233">
        <v>9</v>
      </c>
      <c r="F119" s="1233">
        <v>5</v>
      </c>
      <c r="G119" s="1233">
        <v>6</v>
      </c>
      <c r="H119" s="1233">
        <v>8</v>
      </c>
      <c r="I119" s="1280">
        <v>0</v>
      </c>
      <c r="J119" s="1286">
        <f t="shared" si="14"/>
        <v>45</v>
      </c>
      <c r="K119" s="1287">
        <f t="shared" si="15"/>
        <v>105</v>
      </c>
      <c r="L119" s="1213">
        <f>J119/(kriteriebefolkning!$P$12+kriteriebefolkning!$Q$12+kriteriebefolkning!$R$12)</f>
        <v>2.368421052631579E-2</v>
      </c>
      <c r="M119" s="280"/>
    </row>
    <row r="120" spans="1:13" customFormat="1" ht="12.95" customHeight="1" x14ac:dyDescent="0.2">
      <c r="A120" s="1207">
        <v>9</v>
      </c>
      <c r="B120" s="1121" t="s">
        <v>23</v>
      </c>
      <c r="C120" s="1279">
        <v>2</v>
      </c>
      <c r="D120" s="1233">
        <v>2</v>
      </c>
      <c r="E120" s="1233">
        <v>2</v>
      </c>
      <c r="F120" s="1233">
        <v>0</v>
      </c>
      <c r="G120" s="1233">
        <v>2</v>
      </c>
      <c r="H120" s="1233">
        <v>1</v>
      </c>
      <c r="I120" s="1280">
        <v>0</v>
      </c>
      <c r="J120" s="1286">
        <f t="shared" si="14"/>
        <v>9</v>
      </c>
      <c r="K120" s="1287">
        <f t="shared" si="15"/>
        <v>93.333333333333329</v>
      </c>
      <c r="L120" s="1213">
        <f>J120/(kriteriebefolkning!$P$13+kriteriebefolkning!$Q$13+kriteriebefolkning!$R$13)</f>
        <v>7.3891625615763543E-3</v>
      </c>
      <c r="M120" s="280"/>
    </row>
    <row r="121" spans="1:13" customFormat="1" ht="12.95" customHeight="1" x14ac:dyDescent="0.2">
      <c r="A121" s="1207">
        <v>10</v>
      </c>
      <c r="B121" s="1121" t="s">
        <v>24</v>
      </c>
      <c r="C121" s="1279">
        <v>1</v>
      </c>
      <c r="D121" s="1233">
        <v>0</v>
      </c>
      <c r="E121" s="1233">
        <v>0</v>
      </c>
      <c r="F121" s="1233">
        <v>0</v>
      </c>
      <c r="G121" s="1233">
        <v>0</v>
      </c>
      <c r="H121" s="1233">
        <v>2</v>
      </c>
      <c r="I121" s="1280">
        <v>0</v>
      </c>
      <c r="J121" s="1286">
        <f t="shared" si="14"/>
        <v>3</v>
      </c>
      <c r="K121" s="1287">
        <f t="shared" si="15"/>
        <v>185</v>
      </c>
      <c r="L121" s="1213">
        <f>J121/(kriteriebefolkning!$P$14+kriteriebefolkning!$Q$14+kriteriebefolkning!$R$14)</f>
        <v>2.8462998102466793E-3</v>
      </c>
      <c r="M121" s="280"/>
    </row>
    <row r="122" spans="1:13" customFormat="1" ht="19.5" customHeight="1" x14ac:dyDescent="0.2">
      <c r="A122" s="1214">
        <v>11</v>
      </c>
      <c r="B122" s="1127" t="s">
        <v>25</v>
      </c>
      <c r="C122" s="1279">
        <v>0</v>
      </c>
      <c r="D122" s="1233">
        <v>6</v>
      </c>
      <c r="E122" s="1233">
        <v>4</v>
      </c>
      <c r="F122" s="1233">
        <v>2</v>
      </c>
      <c r="G122" s="1233">
        <v>0</v>
      </c>
      <c r="H122" s="1233">
        <v>2</v>
      </c>
      <c r="I122" s="1280">
        <v>0</v>
      </c>
      <c r="J122" s="1286">
        <f t="shared" si="14"/>
        <v>14</v>
      </c>
      <c r="K122" s="1287">
        <f t="shared" si="15"/>
        <v>94.285714285714292</v>
      </c>
      <c r="L122" s="1213">
        <f>J122/(kriteriebefolkning!$P$15+kriteriebefolkning!$Q$15+kriteriebefolkning!$R$15)</f>
        <v>1.4314928425357873E-2</v>
      </c>
      <c r="M122" s="280"/>
    </row>
    <row r="123" spans="1:13" customFormat="1" ht="12.95" customHeight="1" x14ac:dyDescent="0.2">
      <c r="A123" s="1207">
        <v>12</v>
      </c>
      <c r="B123" s="1121" t="s">
        <v>26</v>
      </c>
      <c r="C123" s="1279">
        <v>3</v>
      </c>
      <c r="D123" s="1233">
        <v>3</v>
      </c>
      <c r="E123" s="1233">
        <v>1</v>
      </c>
      <c r="F123" s="1233">
        <v>3</v>
      </c>
      <c r="G123" s="1233">
        <v>1</v>
      </c>
      <c r="H123" s="1233">
        <v>5</v>
      </c>
      <c r="I123" s="1280">
        <v>0</v>
      </c>
      <c r="J123" s="1286">
        <f t="shared" si="14"/>
        <v>16</v>
      </c>
      <c r="K123" s="1287">
        <f t="shared" si="15"/>
        <v>129.375</v>
      </c>
      <c r="L123" s="1213">
        <f>J123/(kriteriebefolkning!$P$16+kriteriebefolkning!$Q$16+kriteriebefolkning!$R$16)</f>
        <v>9.5980803839232146E-3</v>
      </c>
      <c r="M123" s="280"/>
    </row>
    <row r="124" spans="1:13" customFormat="1" ht="12.95" customHeight="1" x14ac:dyDescent="0.2">
      <c r="A124" s="1207">
        <v>13</v>
      </c>
      <c r="B124" s="1121" t="s">
        <v>27</v>
      </c>
      <c r="C124" s="1279">
        <v>14</v>
      </c>
      <c r="D124" s="1233">
        <v>7</v>
      </c>
      <c r="E124" s="1233">
        <v>8</v>
      </c>
      <c r="F124" s="1233">
        <v>6</v>
      </c>
      <c r="G124" s="1233">
        <v>11</v>
      </c>
      <c r="H124" s="1233">
        <v>7</v>
      </c>
      <c r="I124" s="1280">
        <v>0</v>
      </c>
      <c r="J124" s="1286">
        <f t="shared" si="14"/>
        <v>53</v>
      </c>
      <c r="K124" s="1287">
        <f t="shared" si="15"/>
        <v>99.905660377358487</v>
      </c>
      <c r="L124" s="1213">
        <f>J124/(kriteriebefolkning!$P$17+kriteriebefolkning!$Q$17+kriteriebefolkning!$R$17)</f>
        <v>1.7719826145101973E-2</v>
      </c>
      <c r="M124" s="280"/>
    </row>
    <row r="125" spans="1:13" customFormat="1" ht="12.95" customHeight="1" x14ac:dyDescent="0.2">
      <c r="A125" s="1207">
        <v>14</v>
      </c>
      <c r="B125" s="1121" t="s">
        <v>28</v>
      </c>
      <c r="C125" s="1279">
        <v>10</v>
      </c>
      <c r="D125" s="1233">
        <v>16</v>
      </c>
      <c r="E125" s="1233">
        <v>15</v>
      </c>
      <c r="F125" s="1233">
        <v>3</v>
      </c>
      <c r="G125" s="1233">
        <v>23</v>
      </c>
      <c r="H125" s="1233">
        <v>22</v>
      </c>
      <c r="I125" s="1280">
        <v>2</v>
      </c>
      <c r="J125" s="1286">
        <f t="shared" si="14"/>
        <v>91</v>
      </c>
      <c r="K125" s="1287">
        <f t="shared" si="15"/>
        <v>136.5934065934066</v>
      </c>
      <c r="L125" s="1213">
        <f>J125/(kriteriebefolkning!$P$18+kriteriebefolkning!$Q$18+kriteriebefolkning!$R$18)</f>
        <v>3.4919416730621641E-2</v>
      </c>
      <c r="M125" s="280"/>
    </row>
    <row r="126" spans="1:13" customFormat="1" ht="12.95" customHeight="1" thickBot="1" x14ac:dyDescent="0.25">
      <c r="A126" s="1250">
        <v>15</v>
      </c>
      <c r="B126" s="1129" t="s">
        <v>29</v>
      </c>
      <c r="C126" s="1281">
        <v>1</v>
      </c>
      <c r="D126" s="1282">
        <v>0</v>
      </c>
      <c r="E126" s="1282">
        <v>2</v>
      </c>
      <c r="F126" s="1282">
        <v>1</v>
      </c>
      <c r="G126" s="1282">
        <v>1</v>
      </c>
      <c r="H126" s="1282">
        <v>2</v>
      </c>
      <c r="I126" s="1283">
        <v>0</v>
      </c>
      <c r="J126" s="1288">
        <f t="shared" si="14"/>
        <v>7</v>
      </c>
      <c r="K126" s="1289">
        <f t="shared" si="15"/>
        <v>137.14285714285714</v>
      </c>
      <c r="L126" s="1253">
        <f>J126/(kriteriebefolkning!$P$19+kriteriebefolkning!$Q$19+kriteriebefolkning!$R$19)</f>
        <v>1.1456628477905073E-2</v>
      </c>
      <c r="M126" s="280"/>
    </row>
    <row r="127" spans="1:13" s="38" customFormat="1" ht="22.5" customHeight="1" x14ac:dyDescent="0.2">
      <c r="A127" s="1254"/>
      <c r="B127" s="1255" t="s">
        <v>481</v>
      </c>
      <c r="C127" s="1256">
        <f t="shared" ref="C127:J127" si="16">SUM(C112:C126)</f>
        <v>54</v>
      </c>
      <c r="D127" s="1256">
        <f t="shared" si="16"/>
        <v>61</v>
      </c>
      <c r="E127" s="1256">
        <f t="shared" si="16"/>
        <v>64</v>
      </c>
      <c r="F127" s="1256">
        <f t="shared" si="16"/>
        <v>44</v>
      </c>
      <c r="G127" s="1256">
        <f t="shared" si="16"/>
        <v>60</v>
      </c>
      <c r="H127" s="1256">
        <f t="shared" si="16"/>
        <v>57</v>
      </c>
      <c r="I127" s="1256">
        <f t="shared" si="16"/>
        <v>2</v>
      </c>
      <c r="J127" s="1256">
        <f t="shared" si="16"/>
        <v>342</v>
      </c>
      <c r="K127" s="1257">
        <f t="shared" si="15"/>
        <v>111.38888888888889</v>
      </c>
      <c r="L127" s="1258">
        <f>J127/(kriteriebefolkning!$P$4+kriteriebefolkning!$Q$4+kriteriebefolkning!$R$4)</f>
        <v>1.5823077634866289E-2</v>
      </c>
      <c r="M127" s="1189"/>
    </row>
    <row r="128" spans="1:13" ht="22.5" customHeight="1" x14ac:dyDescent="0.2">
      <c r="A128" s="1231"/>
      <c r="B128" s="1232" t="s">
        <v>230</v>
      </c>
      <c r="C128" s="1259">
        <v>49</v>
      </c>
      <c r="D128" s="1259">
        <v>49</v>
      </c>
      <c r="E128" s="1259">
        <v>40</v>
      </c>
      <c r="F128" s="1259">
        <v>20</v>
      </c>
      <c r="G128" s="1259">
        <v>23</v>
      </c>
      <c r="H128" s="1259">
        <v>48</v>
      </c>
      <c r="I128" s="1259">
        <v>11</v>
      </c>
      <c r="J128" s="1259">
        <v>240</v>
      </c>
      <c r="K128" s="1233">
        <v>118.60416666666667</v>
      </c>
      <c r="L128" s="1260">
        <v>1.0726736390453205E-2</v>
      </c>
      <c r="M128" s="1069"/>
    </row>
    <row r="129" spans="1:13" s="38" customFormat="1" ht="22.5" customHeight="1" thickBot="1" x14ac:dyDescent="0.25">
      <c r="A129" s="1267"/>
      <c r="B129" s="1262" t="s">
        <v>165</v>
      </c>
      <c r="C129" s="1263">
        <v>67</v>
      </c>
      <c r="D129" s="1263">
        <v>47</v>
      </c>
      <c r="E129" s="1263">
        <v>37</v>
      </c>
      <c r="F129" s="1263">
        <v>17</v>
      </c>
      <c r="G129" s="1263">
        <v>19</v>
      </c>
      <c r="H129" s="1263">
        <v>24</v>
      </c>
      <c r="I129" s="1263">
        <v>9</v>
      </c>
      <c r="J129" s="1263">
        <v>220</v>
      </c>
      <c r="K129" s="1264">
        <v>92.25</v>
      </c>
      <c r="L129" s="1268">
        <v>9.5681294306962997E-3</v>
      </c>
      <c r="M129" s="1189"/>
    </row>
    <row r="130" spans="1:13" customFormat="1" ht="12.75" x14ac:dyDescent="0.2">
      <c r="A130" s="1244" t="s">
        <v>66</v>
      </c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280"/>
    </row>
    <row r="131" spans="1:13" customFormat="1" ht="12.75" x14ac:dyDescent="0.2">
      <c r="A131" s="1244" t="s">
        <v>204</v>
      </c>
      <c r="B131" s="105"/>
      <c r="C131" s="105"/>
      <c r="D131" s="105"/>
      <c r="E131" s="105"/>
      <c r="F131" s="105"/>
      <c r="G131" s="105"/>
      <c r="H131" s="105"/>
      <c r="I131" s="105"/>
      <c r="J131" s="105"/>
      <c r="K131" s="105"/>
      <c r="L131" s="105"/>
      <c r="M131" s="280"/>
    </row>
    <row r="132" spans="1:13" x14ac:dyDescent="0.2">
      <c r="A132" s="1179"/>
      <c r="B132" s="105"/>
      <c r="C132" s="105"/>
      <c r="D132" s="105"/>
      <c r="E132" s="105"/>
      <c r="F132" s="105"/>
      <c r="G132" s="105"/>
      <c r="H132" s="105"/>
      <c r="I132" s="105"/>
      <c r="J132" s="105"/>
      <c r="K132" s="105"/>
    </row>
    <row r="133" spans="1:13" x14ac:dyDescent="0.2">
      <c r="A133" s="1179"/>
      <c r="B133" s="105"/>
      <c r="C133" s="105"/>
      <c r="D133" s="105"/>
      <c r="E133" s="105"/>
      <c r="F133" s="105"/>
      <c r="G133" s="105"/>
      <c r="H133" s="105"/>
      <c r="I133" s="105"/>
      <c r="J133" s="105"/>
      <c r="K133" s="105"/>
    </row>
    <row r="134" spans="1:13" x14ac:dyDescent="0.2">
      <c r="A134" s="1179"/>
      <c r="B134" s="105"/>
      <c r="C134" s="105"/>
      <c r="D134" s="105"/>
      <c r="E134" s="105"/>
      <c r="F134" s="105"/>
      <c r="G134" s="105"/>
      <c r="H134" s="105"/>
      <c r="I134" s="105"/>
      <c r="J134" s="105"/>
      <c r="K134" s="105"/>
    </row>
    <row r="135" spans="1:13" x14ac:dyDescent="0.2">
      <c r="A135" s="1179"/>
      <c r="B135" s="105"/>
      <c r="C135" s="105"/>
      <c r="D135" s="105"/>
      <c r="E135" s="105"/>
      <c r="F135" s="105"/>
      <c r="G135" s="105"/>
      <c r="H135" s="105"/>
      <c r="I135" s="105"/>
      <c r="J135" s="105"/>
      <c r="K135" s="105"/>
    </row>
    <row r="136" spans="1:13" x14ac:dyDescent="0.2">
      <c r="A136" s="1179"/>
      <c r="B136" s="105"/>
      <c r="C136" s="105"/>
      <c r="D136" s="105"/>
      <c r="E136" s="105"/>
      <c r="F136" s="105"/>
      <c r="G136" s="105"/>
      <c r="H136" s="105"/>
      <c r="I136" s="105"/>
      <c r="J136" s="105"/>
      <c r="K136" s="105"/>
    </row>
    <row r="137" spans="1:13" x14ac:dyDescent="0.2">
      <c r="A137" s="1179"/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</row>
  </sheetData>
  <mergeCells count="5">
    <mergeCell ref="C86:I86"/>
    <mergeCell ref="C110:I110"/>
    <mergeCell ref="C11:I11"/>
    <mergeCell ref="C36:I36"/>
    <mergeCell ref="C60:I60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1"/>
  <headerFooter alignWithMargins="0">
    <oddHeader>&amp;R&amp;T</oddHeader>
    <oddFooter>&amp;L&amp;F&amp;CDato skrevet ut:   &amp;D&amp;RÅRSSTATISTIKK 2011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130"/>
  <sheetViews>
    <sheetView showGridLines="0" workbookViewId="0">
      <selection activeCell="G2" sqref="G2"/>
    </sheetView>
  </sheetViews>
  <sheetFormatPr baseColWidth="10" defaultRowHeight="12" x14ac:dyDescent="0.2"/>
  <cols>
    <col min="1" max="1" width="6.140625" style="5" bestFit="1" customWidth="1"/>
    <col min="2" max="2" width="26.7109375" style="2" customWidth="1"/>
    <col min="3" max="3" width="11.85546875" style="2" customWidth="1"/>
    <col min="4" max="4" width="11.28515625" style="2" customWidth="1"/>
    <col min="5" max="5" width="12.42578125" style="2" customWidth="1"/>
    <col min="6" max="6" width="11.5703125" style="2" customWidth="1"/>
    <col min="7" max="7" width="15.85546875" style="2" customWidth="1"/>
    <col min="8" max="8" width="11.42578125" style="2" customWidth="1"/>
    <col min="9" max="16384" width="11.42578125" style="2"/>
  </cols>
  <sheetData>
    <row r="1" spans="1:7" x14ac:dyDescent="0.2">
      <c r="A1" s="1" t="s">
        <v>0</v>
      </c>
    </row>
    <row r="2" spans="1:7" x14ac:dyDescent="0.2">
      <c r="A2" s="1"/>
    </row>
    <row r="3" spans="1:7" x14ac:dyDescent="0.2">
      <c r="A3" s="1" t="str">
        <f>A6</f>
        <v>Tabell 3 -2 - B -  Saksbehandlingstider i pleie- og omsorgssektoren - institusjonstjenesten - hittil i år</v>
      </c>
    </row>
    <row r="4" spans="1:7" x14ac:dyDescent="0.2">
      <c r="A4" s="1"/>
    </row>
    <row r="6" spans="1:7" s="8" customFormat="1" ht="30" customHeight="1" thickBot="1" x14ac:dyDescent="0.25">
      <c r="A6" s="7" t="s">
        <v>407</v>
      </c>
    </row>
    <row r="7" spans="1:7" s="11" customFormat="1" ht="26.25" customHeight="1" thickBot="1" x14ac:dyDescent="0.25">
      <c r="A7" s="126"/>
      <c r="B7" s="127"/>
      <c r="C7" s="1634" t="s">
        <v>71</v>
      </c>
      <c r="D7" s="1635"/>
      <c r="E7" s="1635"/>
      <c r="F7" s="1635"/>
      <c r="G7" s="1636"/>
    </row>
    <row r="8" spans="1:7" s="11" customFormat="1" ht="73.5" customHeight="1" thickBot="1" x14ac:dyDescent="0.25">
      <c r="A8" s="130" t="s">
        <v>2</v>
      </c>
      <c r="B8" s="346" t="s">
        <v>3</v>
      </c>
      <c r="C8" s="13" t="s">
        <v>72</v>
      </c>
      <c r="D8" s="13" t="s">
        <v>73</v>
      </c>
      <c r="E8" s="13" t="s">
        <v>74</v>
      </c>
      <c r="F8" s="13" t="s">
        <v>75</v>
      </c>
      <c r="G8" s="161" t="s">
        <v>76</v>
      </c>
    </row>
    <row r="9" spans="1:7" ht="12.95" customHeight="1" x14ac:dyDescent="0.2">
      <c r="A9" s="420">
        <v>1</v>
      </c>
      <c r="B9" s="421" t="s">
        <v>15</v>
      </c>
      <c r="C9" s="1083">
        <v>15.2</v>
      </c>
      <c r="D9" s="1084">
        <v>52.4</v>
      </c>
      <c r="E9" s="1084">
        <v>8.6</v>
      </c>
      <c r="F9" s="1084">
        <v>0</v>
      </c>
      <c r="G9" s="1085">
        <v>0</v>
      </c>
    </row>
    <row r="10" spans="1:7" ht="12.95" customHeight="1" x14ac:dyDescent="0.2">
      <c r="A10" s="133">
        <v>2</v>
      </c>
      <c r="B10" s="27" t="s">
        <v>16</v>
      </c>
      <c r="C10" s="1086">
        <v>5</v>
      </c>
      <c r="D10" s="727">
        <v>20</v>
      </c>
      <c r="E10" s="727">
        <v>2</v>
      </c>
      <c r="F10" s="727">
        <v>9</v>
      </c>
      <c r="G10" s="726">
        <v>7</v>
      </c>
    </row>
    <row r="11" spans="1:7" ht="12.95" customHeight="1" x14ac:dyDescent="0.2">
      <c r="A11" s="133">
        <v>3</v>
      </c>
      <c r="B11" s="27" t="s">
        <v>17</v>
      </c>
      <c r="C11" s="1086">
        <v>13</v>
      </c>
      <c r="D11" s="727">
        <v>69</v>
      </c>
      <c r="E11" s="727">
        <v>4</v>
      </c>
      <c r="F11" s="727">
        <v>53</v>
      </c>
      <c r="G11" s="726">
        <v>0</v>
      </c>
    </row>
    <row r="12" spans="1:7" ht="12.95" customHeight="1" x14ac:dyDescent="0.2">
      <c r="A12" s="133">
        <v>4</v>
      </c>
      <c r="B12" s="27" t="s">
        <v>18</v>
      </c>
      <c r="C12" s="1086">
        <v>15.3</v>
      </c>
      <c r="D12" s="727">
        <v>39.200000000000003</v>
      </c>
      <c r="E12" s="727">
        <v>3.1</v>
      </c>
      <c r="F12" s="727">
        <v>94.3</v>
      </c>
      <c r="G12" s="726">
        <v>49</v>
      </c>
    </row>
    <row r="13" spans="1:7" ht="12.95" customHeight="1" x14ac:dyDescent="0.2">
      <c r="A13" s="133">
        <v>5</v>
      </c>
      <c r="B13" s="27" t="s">
        <v>19</v>
      </c>
      <c r="C13" s="1086">
        <v>17</v>
      </c>
      <c r="D13" s="727">
        <v>61</v>
      </c>
      <c r="E13" s="727">
        <v>8</v>
      </c>
      <c r="F13" s="727">
        <v>0</v>
      </c>
      <c r="G13" s="726">
        <v>60</v>
      </c>
    </row>
    <row r="14" spans="1:7" ht="18.75" customHeight="1" x14ac:dyDescent="0.2">
      <c r="A14" s="134">
        <v>6</v>
      </c>
      <c r="B14" s="33" t="s">
        <v>20</v>
      </c>
      <c r="C14" s="1086">
        <v>8.1</v>
      </c>
      <c r="D14" s="727">
        <v>18</v>
      </c>
      <c r="E14" s="727">
        <v>5</v>
      </c>
      <c r="F14" s="727">
        <v>0</v>
      </c>
      <c r="G14" s="726">
        <v>0</v>
      </c>
    </row>
    <row r="15" spans="1:7" ht="12.95" customHeight="1" x14ac:dyDescent="0.2">
      <c r="A15" s="134">
        <v>7</v>
      </c>
      <c r="B15" s="33" t="s">
        <v>21</v>
      </c>
      <c r="C15" s="1086">
        <v>9.6999999999999993</v>
      </c>
      <c r="D15" s="727">
        <v>18.899999999999999</v>
      </c>
      <c r="E15" s="727">
        <v>7.9</v>
      </c>
      <c r="F15" s="727">
        <v>6</v>
      </c>
      <c r="G15" s="726">
        <v>0</v>
      </c>
    </row>
    <row r="16" spans="1:7" ht="12.95" customHeight="1" x14ac:dyDescent="0.2">
      <c r="A16" s="133">
        <v>8</v>
      </c>
      <c r="B16" s="27" t="s">
        <v>22</v>
      </c>
      <c r="C16" s="1086">
        <v>9.5</v>
      </c>
      <c r="D16" s="727">
        <v>14</v>
      </c>
      <c r="E16" s="727">
        <v>8</v>
      </c>
      <c r="F16" s="727">
        <v>0</v>
      </c>
      <c r="G16" s="726">
        <v>0</v>
      </c>
    </row>
    <row r="17" spans="1:8" ht="12.95" customHeight="1" x14ac:dyDescent="0.2">
      <c r="A17" s="133">
        <v>9</v>
      </c>
      <c r="B17" s="27" t="s">
        <v>23</v>
      </c>
      <c r="C17" s="1086">
        <v>11</v>
      </c>
      <c r="D17" s="727">
        <v>39</v>
      </c>
      <c r="E17" s="727">
        <v>5</v>
      </c>
      <c r="F17" s="727">
        <v>22</v>
      </c>
      <c r="G17" s="726">
        <v>77</v>
      </c>
    </row>
    <row r="18" spans="1:8" ht="12.95" customHeight="1" x14ac:dyDescent="0.2">
      <c r="A18" s="133">
        <v>10</v>
      </c>
      <c r="B18" s="27" t="s">
        <v>24</v>
      </c>
      <c r="C18" s="1086">
        <v>19</v>
      </c>
      <c r="D18" s="727">
        <v>57.6</v>
      </c>
      <c r="E18" s="727">
        <v>10.8</v>
      </c>
      <c r="F18" s="727">
        <v>141</v>
      </c>
      <c r="G18" s="726">
        <v>0</v>
      </c>
    </row>
    <row r="19" spans="1:8" ht="19.5" customHeight="1" x14ac:dyDescent="0.2">
      <c r="A19" s="134">
        <v>11</v>
      </c>
      <c r="B19" s="33" t="s">
        <v>25</v>
      </c>
      <c r="C19" s="1086">
        <v>15</v>
      </c>
      <c r="D19" s="727">
        <v>56</v>
      </c>
      <c r="E19" s="727">
        <v>9</v>
      </c>
      <c r="F19" s="727">
        <v>0</v>
      </c>
      <c r="G19" s="726">
        <v>0</v>
      </c>
    </row>
    <row r="20" spans="1:8" ht="12.95" customHeight="1" x14ac:dyDescent="0.2">
      <c r="A20" s="133">
        <v>12</v>
      </c>
      <c r="B20" s="27" t="s">
        <v>26</v>
      </c>
      <c r="C20" s="1086">
        <v>19.399999999999999</v>
      </c>
      <c r="D20" s="727">
        <v>39.299999999999997</v>
      </c>
      <c r="E20" s="727">
        <v>14</v>
      </c>
      <c r="F20" s="727">
        <v>0</v>
      </c>
      <c r="G20" s="726">
        <v>75</v>
      </c>
    </row>
    <row r="21" spans="1:8" ht="12.95" customHeight="1" x14ac:dyDescent="0.2">
      <c r="A21" s="133">
        <v>13</v>
      </c>
      <c r="B21" s="27" t="s">
        <v>27</v>
      </c>
      <c r="C21" s="1086">
        <v>9.9</v>
      </c>
      <c r="D21" s="727">
        <v>26.2</v>
      </c>
      <c r="E21" s="727">
        <v>6.4</v>
      </c>
      <c r="F21" s="727">
        <v>26.8</v>
      </c>
      <c r="G21" s="726">
        <v>1</v>
      </c>
    </row>
    <row r="22" spans="1:8" ht="12.95" customHeight="1" x14ac:dyDescent="0.2">
      <c r="A22" s="133">
        <v>14</v>
      </c>
      <c r="B22" s="27" t="s">
        <v>28</v>
      </c>
      <c r="C22" s="1086">
        <v>10.6</v>
      </c>
      <c r="D22" s="727">
        <v>32.5</v>
      </c>
      <c r="E22" s="727">
        <v>4.3</v>
      </c>
      <c r="F22" s="727">
        <v>23.3</v>
      </c>
      <c r="G22" s="726">
        <v>25</v>
      </c>
    </row>
    <row r="23" spans="1:8" ht="12.95" customHeight="1" thickBot="1" x14ac:dyDescent="0.25">
      <c r="A23" s="135">
        <v>15</v>
      </c>
      <c r="B23" s="136" t="s">
        <v>29</v>
      </c>
      <c r="C23" s="1087">
        <v>16</v>
      </c>
      <c r="D23" s="1088">
        <v>74</v>
      </c>
      <c r="E23" s="1088">
        <v>6.4</v>
      </c>
      <c r="F23" s="1088">
        <v>0</v>
      </c>
      <c r="G23" s="1089">
        <v>0</v>
      </c>
    </row>
    <row r="24" spans="1:8" customFormat="1" ht="12.75" x14ac:dyDescent="0.2">
      <c r="A24" s="250"/>
      <c r="B24" s="419" t="s">
        <v>485</v>
      </c>
      <c r="C24" s="207">
        <f t="shared" ref="C24:G24" si="0">AVERAGE(C9:C23)</f>
        <v>12.913333333333334</v>
      </c>
      <c r="D24" s="207">
        <f t="shared" si="0"/>
        <v>41.14</v>
      </c>
      <c r="E24" s="207">
        <f t="shared" si="0"/>
        <v>6.8333333333333339</v>
      </c>
      <c r="F24" s="207">
        <f t="shared" si="0"/>
        <v>25.026666666666667</v>
      </c>
      <c r="G24" s="256">
        <f t="shared" si="0"/>
        <v>19.600000000000001</v>
      </c>
      <c r="H24" s="2"/>
    </row>
    <row r="25" spans="1:8" s="986" customFormat="1" ht="12.75" x14ac:dyDescent="0.2">
      <c r="A25" s="987"/>
      <c r="B25" s="745" t="s">
        <v>477</v>
      </c>
      <c r="C25" s="727">
        <v>12.793333333333333</v>
      </c>
      <c r="D25" s="727">
        <v>39.426666666666662</v>
      </c>
      <c r="E25" s="727">
        <v>7.2266666666666675</v>
      </c>
      <c r="F25" s="727">
        <v>12.326666666666666</v>
      </c>
      <c r="G25" s="726">
        <v>16.579999999999998</v>
      </c>
      <c r="H25" s="976"/>
    </row>
    <row r="26" spans="1:8" customFormat="1" ht="12.75" x14ac:dyDescent="0.2">
      <c r="A26" s="422"/>
      <c r="B26" s="745" t="s">
        <v>475</v>
      </c>
      <c r="C26" s="727">
        <v>11.593333333333334</v>
      </c>
      <c r="D26" s="727">
        <v>38.346666666666671</v>
      </c>
      <c r="E26" s="727">
        <v>6.12</v>
      </c>
      <c r="F26" s="727">
        <v>2.5</v>
      </c>
      <c r="G26" s="726">
        <v>1.4</v>
      </c>
      <c r="H26" s="774"/>
    </row>
    <row r="27" spans="1:8" s="738" customFormat="1" ht="12.75" x14ac:dyDescent="0.2">
      <c r="A27" s="743"/>
      <c r="B27" s="745" t="s">
        <v>408</v>
      </c>
      <c r="C27" s="727">
        <v>12.273333333333335</v>
      </c>
      <c r="D27" s="727">
        <v>39.906666666666666</v>
      </c>
      <c r="E27" s="727">
        <v>6.3633333333333324</v>
      </c>
      <c r="F27" s="727">
        <v>18.02</v>
      </c>
      <c r="G27" s="726">
        <v>24.98</v>
      </c>
      <c r="H27" s="728"/>
    </row>
    <row r="28" spans="1:8" customFormat="1" ht="12.75" x14ac:dyDescent="0.2">
      <c r="A28" s="191"/>
      <c r="B28" s="205" t="s">
        <v>409</v>
      </c>
      <c r="C28" s="206">
        <v>12.346666666666668</v>
      </c>
      <c r="D28" s="206">
        <v>37.64</v>
      </c>
      <c r="E28" s="206">
        <v>7.0266666666666682</v>
      </c>
      <c r="F28" s="206">
        <v>13.950000000000001</v>
      </c>
      <c r="G28" s="253">
        <v>29.59333333333333</v>
      </c>
      <c r="H28" s="2"/>
    </row>
    <row r="29" spans="1:8" ht="12.75" thickBot="1" x14ac:dyDescent="0.25">
      <c r="A29" s="257"/>
      <c r="B29" s="249" t="s">
        <v>410</v>
      </c>
      <c r="C29" s="254">
        <v>11.546666666666665</v>
      </c>
      <c r="D29" s="254">
        <v>36.04</v>
      </c>
      <c r="E29" s="254">
        <v>5.7733333333333325</v>
      </c>
      <c r="F29" s="254">
        <v>8.0333333333333332</v>
      </c>
      <c r="G29" s="255">
        <v>9.4466666666666654</v>
      </c>
    </row>
    <row r="30" spans="1:8" customFormat="1" ht="12.75" x14ac:dyDescent="0.2">
      <c r="A30" s="1" t="s">
        <v>77</v>
      </c>
      <c r="B30" s="2"/>
      <c r="C30" s="2"/>
      <c r="D30" s="2"/>
      <c r="E30" s="2"/>
      <c r="F30" s="2"/>
      <c r="G30" s="2"/>
      <c r="H30" s="2"/>
    </row>
    <row r="31" spans="1:8" customFormat="1" ht="12.75" x14ac:dyDescent="0.2">
      <c r="A31" s="1"/>
      <c r="B31" s="2"/>
      <c r="C31" s="2"/>
      <c r="D31" s="2"/>
      <c r="E31" s="2"/>
      <c r="F31" s="2"/>
      <c r="G31" s="2"/>
      <c r="H31" s="2"/>
    </row>
    <row r="116" spans="2:2" x14ac:dyDescent="0.2">
      <c r="B116" s="75"/>
    </row>
    <row r="117" spans="2:2" x14ac:dyDescent="0.2">
      <c r="B117" s="75"/>
    </row>
    <row r="118" spans="2:2" x14ac:dyDescent="0.2">
      <c r="B118" s="75"/>
    </row>
    <row r="119" spans="2:2" x14ac:dyDescent="0.2">
      <c r="B119" s="75"/>
    </row>
    <row r="120" spans="2:2" x14ac:dyDescent="0.2">
      <c r="B120" s="75"/>
    </row>
    <row r="121" spans="2:2" x14ac:dyDescent="0.2">
      <c r="B121" s="75"/>
    </row>
    <row r="122" spans="2:2" x14ac:dyDescent="0.2">
      <c r="B122" s="75"/>
    </row>
    <row r="123" spans="2:2" x14ac:dyDescent="0.2">
      <c r="B123" s="75"/>
    </row>
    <row r="124" spans="2:2" x14ac:dyDescent="0.2">
      <c r="B124" s="75"/>
    </row>
    <row r="125" spans="2:2" x14ac:dyDescent="0.2">
      <c r="B125" s="75"/>
    </row>
    <row r="126" spans="2:2" x14ac:dyDescent="0.2">
      <c r="B126" s="75"/>
    </row>
    <row r="127" spans="2:2" x14ac:dyDescent="0.2">
      <c r="B127" s="75"/>
    </row>
    <row r="128" spans="2:2" x14ac:dyDescent="0.2">
      <c r="B128" s="75"/>
    </row>
    <row r="129" spans="2:2" x14ac:dyDescent="0.2">
      <c r="B129" s="75"/>
    </row>
    <row r="130" spans="2:2" x14ac:dyDescent="0.2">
      <c r="B130" s="75"/>
    </row>
  </sheetData>
  <mergeCells count="1">
    <mergeCell ref="C7:G7"/>
  </mergeCells>
  <printOptions horizontalCentered="1" verticalCentered="1"/>
  <pageMargins left="0.39370078740157505" right="0.39370078740157505" top="0.78740157480314898" bottom="0.59055118110236204" header="0.511811023622047" footer="0.511811023622047"/>
  <pageSetup paperSize="9" scale="97" fitToWidth="0" fitToHeight="0" orientation="landscape" useFirstPageNumber="1" r:id="rId1"/>
  <headerFooter alignWithMargins="0">
    <oddHeader>&amp;R&amp;T</oddHeader>
    <oddFooter>&amp;L&amp;F&amp;CDato skrevet ut:   06.07.2010&amp;RÅRSSTATISTIKK 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9"/>
  <sheetViews>
    <sheetView showGridLines="0" workbookViewId="0">
      <selection activeCell="E2" sqref="E2"/>
    </sheetView>
  </sheetViews>
  <sheetFormatPr baseColWidth="10" defaultRowHeight="12" x14ac:dyDescent="0.2"/>
  <cols>
    <col min="1" max="1" width="6.140625" style="5" bestFit="1" customWidth="1"/>
    <col min="2" max="2" width="26.140625" style="2" customWidth="1"/>
    <col min="3" max="3" width="10.85546875" style="2" customWidth="1"/>
    <col min="4" max="4" width="11.28515625" style="2" customWidth="1"/>
    <col min="5" max="5" width="10.85546875" style="2" customWidth="1"/>
    <col min="6" max="6" width="11.28515625" style="2" customWidth="1"/>
    <col min="7" max="7" width="12.5703125" style="2" customWidth="1"/>
    <col min="8" max="8" width="12.85546875" style="2" customWidth="1"/>
    <col min="9" max="9" width="11.42578125" style="2" customWidth="1"/>
    <col min="10" max="16384" width="11.42578125" style="2"/>
  </cols>
  <sheetData>
    <row r="1" spans="1:17" x14ac:dyDescent="0.2">
      <c r="A1" s="258" t="s">
        <v>235</v>
      </c>
      <c r="B1" s="259"/>
    </row>
    <row r="2" spans="1:17" x14ac:dyDescent="0.2">
      <c r="A2" s="1" t="s">
        <v>0</v>
      </c>
    </row>
    <row r="3" spans="1:17" x14ac:dyDescent="0.2">
      <c r="A3" s="1"/>
    </row>
    <row r="4" spans="1:17" x14ac:dyDescent="0.2">
      <c r="A4" s="1" t="str">
        <f>A7</f>
        <v xml:space="preserve">Tabell 3 -2 - C -  Utskrivningsklare pasienter i somatiske og psykiatriske sykehusavdelinger </v>
      </c>
    </row>
    <row r="5" spans="1:17" x14ac:dyDescent="0.2">
      <c r="A5" s="1"/>
    </row>
    <row r="7" spans="1:17" s="8" customFormat="1" ht="30" customHeight="1" thickBot="1" x14ac:dyDescent="0.25">
      <c r="A7" s="7" t="s">
        <v>246</v>
      </c>
    </row>
    <row r="8" spans="1:17" s="153" customFormat="1" ht="57.75" customHeight="1" thickBot="1" x14ac:dyDescent="0.25">
      <c r="A8" s="9"/>
      <c r="B8" s="10"/>
      <c r="C8" s="1637" t="s">
        <v>236</v>
      </c>
      <c r="D8" s="1637"/>
      <c r="E8" s="1637" t="s">
        <v>237</v>
      </c>
      <c r="F8" s="1637"/>
      <c r="G8" s="1638" t="s">
        <v>238</v>
      </c>
      <c r="H8" s="1639"/>
    </row>
    <row r="9" spans="1:17" s="153" customFormat="1" ht="66.75" customHeight="1" thickBot="1" x14ac:dyDescent="0.25">
      <c r="A9" s="13" t="s">
        <v>2</v>
      </c>
      <c r="B9" s="14" t="s">
        <v>3</v>
      </c>
      <c r="C9" s="260" t="s">
        <v>239</v>
      </c>
      <c r="D9" s="260" t="s">
        <v>240</v>
      </c>
      <c r="E9" s="260" t="s">
        <v>239</v>
      </c>
      <c r="F9" s="260" t="s">
        <v>240</v>
      </c>
      <c r="G9" s="261" t="s">
        <v>239</v>
      </c>
      <c r="H9" s="262" t="s">
        <v>240</v>
      </c>
    </row>
    <row r="10" spans="1:17" ht="12.95" customHeight="1" x14ac:dyDescent="0.2">
      <c r="A10" s="19">
        <v>1</v>
      </c>
      <c r="B10" s="20" t="s">
        <v>15</v>
      </c>
      <c r="C10" s="263">
        <v>37</v>
      </c>
      <c r="D10" s="264">
        <v>2</v>
      </c>
      <c r="E10" s="263">
        <v>930</v>
      </c>
      <c r="F10" s="264">
        <v>9</v>
      </c>
      <c r="G10" s="264">
        <v>114</v>
      </c>
      <c r="H10" s="264" t="str">
        <f>'[2]MAL3T-2013A.XLS'!$G$830</f>
        <v>xxxxxxx</v>
      </c>
    </row>
    <row r="11" spans="1:17" ht="12.95" customHeight="1" x14ac:dyDescent="0.2">
      <c r="A11" s="26">
        <v>2</v>
      </c>
      <c r="B11" s="27" t="s">
        <v>16</v>
      </c>
      <c r="C11" s="265">
        <v>55</v>
      </c>
      <c r="D11" s="264">
        <v>2</v>
      </c>
      <c r="E11" s="265">
        <v>939</v>
      </c>
      <c r="F11" s="264">
        <v>110</v>
      </c>
      <c r="G11" s="264">
        <v>116</v>
      </c>
      <c r="H11" s="264" t="str">
        <f>'[3]MAL3T-2013A.XLS'!$G$816</f>
        <v>xxxxxxx</v>
      </c>
    </row>
    <row r="12" spans="1:17" ht="12.95" customHeight="1" x14ac:dyDescent="0.2">
      <c r="A12" s="26">
        <v>3</v>
      </c>
      <c r="B12" s="27" t="s">
        <v>17</v>
      </c>
      <c r="C12" s="266">
        <v>7</v>
      </c>
      <c r="D12" s="264">
        <v>0</v>
      </c>
      <c r="E12" s="266">
        <v>847</v>
      </c>
      <c r="F12" s="264">
        <v>52</v>
      </c>
      <c r="G12" s="264">
        <v>33.799999999999997</v>
      </c>
      <c r="H12" s="264" t="str">
        <f>'[3]MAL3T-2013A.XLS'!$G$816</f>
        <v>xxxxxxx</v>
      </c>
    </row>
    <row r="13" spans="1:17" ht="12.95" customHeight="1" x14ac:dyDescent="0.2">
      <c r="A13" s="26">
        <v>4</v>
      </c>
      <c r="B13" s="27" t="s">
        <v>18</v>
      </c>
      <c r="C13" s="266">
        <v>150</v>
      </c>
      <c r="D13" s="264">
        <v>2</v>
      </c>
      <c r="E13" s="266">
        <v>559</v>
      </c>
      <c r="F13" s="264">
        <v>43</v>
      </c>
      <c r="G13" s="264">
        <v>619</v>
      </c>
      <c r="H13" s="264" t="str">
        <f>'[4]MAL3T-2013A.XLS'!$G$822</f>
        <v>xxxxxxx</v>
      </c>
      <c r="Q13" s="2" t="s">
        <v>166</v>
      </c>
    </row>
    <row r="14" spans="1:17" ht="12.95" customHeight="1" x14ac:dyDescent="0.2">
      <c r="A14" s="26">
        <v>5</v>
      </c>
      <c r="B14" s="27" t="s">
        <v>19</v>
      </c>
      <c r="C14" s="266">
        <v>1569</v>
      </c>
      <c r="D14" s="264">
        <v>118</v>
      </c>
      <c r="E14" s="266">
        <v>1115</v>
      </c>
      <c r="F14" s="264">
        <v>44</v>
      </c>
      <c r="G14" s="264">
        <v>6958</v>
      </c>
      <c r="H14" s="264" t="str">
        <f>'[5]MAL3T-2013A.XLS'!$G$872</f>
        <v>xxxxxxx</v>
      </c>
    </row>
    <row r="15" spans="1:17" ht="18.75" customHeight="1" x14ac:dyDescent="0.2">
      <c r="A15" s="32">
        <v>6</v>
      </c>
      <c r="B15" s="33" t="s">
        <v>20</v>
      </c>
      <c r="C15" s="266">
        <v>393</v>
      </c>
      <c r="D15" s="264">
        <v>0</v>
      </c>
      <c r="E15" s="266">
        <v>638</v>
      </c>
      <c r="F15" s="264">
        <v>10</v>
      </c>
      <c r="G15" s="264">
        <v>1667</v>
      </c>
      <c r="H15" s="264" t="str">
        <f>'[6]MAL3T-2013A.XLS'!$G$816</f>
        <v>xxxxxxx</v>
      </c>
    </row>
    <row r="16" spans="1:17" ht="12.95" customHeight="1" x14ac:dyDescent="0.2">
      <c r="A16" s="32">
        <v>7</v>
      </c>
      <c r="B16" s="33" t="s">
        <v>21</v>
      </c>
      <c r="C16" s="266">
        <v>268</v>
      </c>
      <c r="D16" s="264">
        <v>2</v>
      </c>
      <c r="E16" s="266">
        <v>624</v>
      </c>
      <c r="F16" s="264">
        <v>1</v>
      </c>
      <c r="G16" s="264">
        <v>1149</v>
      </c>
      <c r="H16" s="264" t="str">
        <f>'[7]MAL3T-2013A.XLS'!$G$821</f>
        <v>xxxxxxx</v>
      </c>
      <c r="L16" s="2" t="s">
        <v>166</v>
      </c>
    </row>
    <row r="17" spans="1:8" ht="12.95" customHeight="1" x14ac:dyDescent="0.2">
      <c r="A17" s="26">
        <v>8</v>
      </c>
      <c r="B17" s="27" t="s">
        <v>22</v>
      </c>
      <c r="C17" s="266">
        <v>132</v>
      </c>
      <c r="D17" s="264">
        <v>67</v>
      </c>
      <c r="E17" s="266">
        <v>910</v>
      </c>
      <c r="F17" s="264">
        <v>50</v>
      </c>
      <c r="G17" s="264">
        <v>68</v>
      </c>
      <c r="H17" s="264" t="str">
        <f>'[8]MAL3T-2013A.XLS'!$G$816</f>
        <v>xxxxxxx</v>
      </c>
    </row>
    <row r="18" spans="1:8" ht="12.95" customHeight="1" x14ac:dyDescent="0.2">
      <c r="A18" s="26">
        <v>9</v>
      </c>
      <c r="B18" s="27" t="s">
        <v>23</v>
      </c>
      <c r="C18" s="266">
        <v>72</v>
      </c>
      <c r="D18" s="264">
        <v>34</v>
      </c>
      <c r="E18" s="266">
        <v>726</v>
      </c>
      <c r="F18" s="264">
        <v>23</v>
      </c>
      <c r="G18" s="264">
        <v>451</v>
      </c>
      <c r="H18" s="264" t="str">
        <f>'[9]MAL3T-2013A.XLS'!$G$816</f>
        <v>xxxxxxx</v>
      </c>
    </row>
    <row r="19" spans="1:8" ht="12.95" customHeight="1" x14ac:dyDescent="0.2">
      <c r="A19" s="26">
        <v>10</v>
      </c>
      <c r="B19" s="27" t="s">
        <v>24</v>
      </c>
      <c r="C19" s="266">
        <v>119</v>
      </c>
      <c r="D19" s="264">
        <v>4</v>
      </c>
      <c r="E19" s="266">
        <v>865</v>
      </c>
      <c r="F19" s="264">
        <v>19</v>
      </c>
      <c r="G19" s="264">
        <v>401</v>
      </c>
      <c r="H19" s="264" t="str">
        <f>'[10]MAL3T-2013A.XLS'!$G$816</f>
        <v>xxxxxxx</v>
      </c>
    </row>
    <row r="20" spans="1:8" ht="19.5" customHeight="1" x14ac:dyDescent="0.2">
      <c r="A20" s="32">
        <v>11</v>
      </c>
      <c r="B20" s="33" t="s">
        <v>25</v>
      </c>
      <c r="C20" s="266">
        <v>662</v>
      </c>
      <c r="D20" s="264">
        <v>15</v>
      </c>
      <c r="E20" s="266">
        <v>869</v>
      </c>
      <c r="F20" s="264">
        <v>41</v>
      </c>
      <c r="G20" s="264">
        <v>2832</v>
      </c>
      <c r="H20" s="264" t="str">
        <f>'[11]MAL3T-2013A.XLS'!$G$819</f>
        <v>xxxxxxx</v>
      </c>
    </row>
    <row r="21" spans="1:8" ht="12.95" customHeight="1" x14ac:dyDescent="0.2">
      <c r="A21" s="26">
        <v>12</v>
      </c>
      <c r="B21" s="27" t="s">
        <v>26</v>
      </c>
      <c r="C21" s="266">
        <v>1003</v>
      </c>
      <c r="D21" s="264">
        <v>1</v>
      </c>
      <c r="E21" s="266">
        <v>1128</v>
      </c>
      <c r="F21" s="264">
        <v>34</v>
      </c>
      <c r="G21" s="264">
        <v>1232</v>
      </c>
      <c r="H21" s="264" t="str">
        <f>'[12]MAL3T-2013A.XLS'!$G$823</f>
        <v>xxxxxxx</v>
      </c>
    </row>
    <row r="22" spans="1:8" ht="12.95" customHeight="1" x14ac:dyDescent="0.2">
      <c r="A22" s="26">
        <v>13</v>
      </c>
      <c r="B22" s="27" t="s">
        <v>27</v>
      </c>
      <c r="C22" s="266">
        <v>220</v>
      </c>
      <c r="D22" s="264">
        <v>25</v>
      </c>
      <c r="E22" s="266">
        <v>1249</v>
      </c>
      <c r="F22" s="264">
        <v>29</v>
      </c>
      <c r="G22" s="264">
        <v>546</v>
      </c>
      <c r="H22" s="264" t="str">
        <f>'[13]MAL3T-2013A.XLS'!$G$817</f>
        <v>xxxxxxx</v>
      </c>
    </row>
    <row r="23" spans="1:8" ht="12.95" customHeight="1" x14ac:dyDescent="0.2">
      <c r="A23" s="26">
        <v>14</v>
      </c>
      <c r="B23" s="27" t="s">
        <v>28</v>
      </c>
      <c r="C23" s="266">
        <v>65</v>
      </c>
      <c r="D23" s="264">
        <v>2</v>
      </c>
      <c r="E23" s="266">
        <v>1196</v>
      </c>
      <c r="F23" s="264">
        <v>22</v>
      </c>
      <c r="G23" s="264">
        <v>0</v>
      </c>
      <c r="H23" s="264" t="str">
        <f>'[14]MAL3T-2013A.XLS'!$G$819</f>
        <v>xxxxxxx</v>
      </c>
    </row>
    <row r="24" spans="1:8" ht="12.95" customHeight="1" thickBot="1" x14ac:dyDescent="0.25">
      <c r="A24" s="34">
        <v>15</v>
      </c>
      <c r="B24" s="35" t="s">
        <v>29</v>
      </c>
      <c r="C24" s="267">
        <v>3</v>
      </c>
      <c r="D24" s="268">
        <v>99</v>
      </c>
      <c r="E24" s="267">
        <v>699</v>
      </c>
      <c r="F24" s="268">
        <v>28</v>
      </c>
      <c r="G24" s="268">
        <v>13</v>
      </c>
      <c r="H24" s="268" t="str">
        <f>'[15]MAL3T-2013A.XLS'!$G$823</f>
        <v>xxxxxxx</v>
      </c>
    </row>
    <row r="25" spans="1:8" x14ac:dyDescent="0.2">
      <c r="A25" s="985"/>
      <c r="B25" s="203" t="s">
        <v>493</v>
      </c>
      <c r="C25" s="276">
        <f t="shared" ref="C25:H25" si="0">SUM(C10:C24)</f>
        <v>4755</v>
      </c>
      <c r="D25" s="276">
        <f t="shared" si="0"/>
        <v>373</v>
      </c>
      <c r="E25" s="276">
        <f t="shared" si="0"/>
        <v>13294</v>
      </c>
      <c r="F25" s="276">
        <f t="shared" si="0"/>
        <v>515</v>
      </c>
      <c r="G25" s="276">
        <f t="shared" si="0"/>
        <v>16199.8</v>
      </c>
      <c r="H25" s="277">
        <f t="shared" si="0"/>
        <v>0</v>
      </c>
    </row>
    <row r="26" spans="1:8" s="976" customFormat="1" x14ac:dyDescent="0.2">
      <c r="A26" s="987"/>
      <c r="B26" s="745" t="s">
        <v>245</v>
      </c>
      <c r="C26" s="1290">
        <v>3106</v>
      </c>
      <c r="D26" s="1290">
        <v>190</v>
      </c>
      <c r="E26" s="1290">
        <v>13092</v>
      </c>
      <c r="F26" s="1290">
        <v>451</v>
      </c>
      <c r="G26" s="1290">
        <v>13089</v>
      </c>
      <c r="H26" s="1291">
        <v>0</v>
      </c>
    </row>
    <row r="27" spans="1:8" ht="12.75" thickBot="1" x14ac:dyDescent="0.25">
      <c r="A27" s="956"/>
      <c r="B27" s="249" t="s">
        <v>244</v>
      </c>
      <c r="C27" s="278">
        <v>3203</v>
      </c>
      <c r="D27" s="278">
        <v>485</v>
      </c>
      <c r="E27" s="278">
        <v>11141</v>
      </c>
      <c r="F27" s="278">
        <v>260</v>
      </c>
      <c r="G27" s="278">
        <v>7892</v>
      </c>
      <c r="H27" s="239">
        <v>0</v>
      </c>
    </row>
    <row r="28" spans="1:8" hidden="1" x14ac:dyDescent="0.2">
      <c r="A28" s="74"/>
      <c r="B28" s="75" t="s">
        <v>241</v>
      </c>
      <c r="C28" s="269">
        <v>162</v>
      </c>
      <c r="D28" s="270">
        <v>8</v>
      </c>
      <c r="E28" s="269"/>
      <c r="F28" s="270"/>
      <c r="G28" s="269">
        <v>10256</v>
      </c>
      <c r="H28" s="270">
        <v>0</v>
      </c>
    </row>
    <row r="29" spans="1:8" ht="12.75" hidden="1" thickBot="1" x14ac:dyDescent="0.25">
      <c r="A29" s="73"/>
      <c r="B29" s="271" t="s">
        <v>242</v>
      </c>
      <c r="C29" s="272">
        <v>103</v>
      </c>
      <c r="D29" s="273">
        <v>10</v>
      </c>
      <c r="E29" s="272"/>
      <c r="F29" s="273"/>
      <c r="G29" s="274" t="s">
        <v>243</v>
      </c>
      <c r="H29" s="275" t="s">
        <v>243</v>
      </c>
    </row>
  </sheetData>
  <mergeCells count="3">
    <mergeCell ref="C8:D8"/>
    <mergeCell ref="E8:F8"/>
    <mergeCell ref="G8:H8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9"/>
  <sheetViews>
    <sheetView showGridLines="0" workbookViewId="0">
      <selection activeCell="G5" sqref="G5"/>
    </sheetView>
  </sheetViews>
  <sheetFormatPr baseColWidth="10" defaultRowHeight="14.25" x14ac:dyDescent="0.2"/>
  <cols>
    <col min="1" max="1" width="6.140625" style="506" bestFit="1" customWidth="1"/>
    <col min="2" max="2" width="24.140625" style="488" customWidth="1"/>
    <col min="3" max="3" width="12.28515625" style="488" customWidth="1"/>
    <col min="4" max="4" width="11.85546875" style="488" customWidth="1"/>
    <col min="5" max="5" width="12.85546875" style="488" customWidth="1"/>
    <col min="6" max="6" width="10.5703125" style="488" customWidth="1"/>
    <col min="7" max="7" width="10.5703125" style="783" customWidth="1"/>
    <col min="8" max="8" width="12.85546875" style="488" customWidth="1"/>
    <col min="9" max="9" width="13.28515625" style="488" customWidth="1"/>
    <col min="10" max="10" width="9.140625" style="488" bestFit="1" customWidth="1"/>
    <col min="11" max="13" width="11.42578125" style="488" customWidth="1"/>
    <col min="14" max="14" width="9.42578125" style="488" customWidth="1"/>
    <col min="15" max="15" width="9.42578125" style="783" customWidth="1"/>
    <col min="16" max="17" width="11.42578125" style="488" customWidth="1"/>
    <col min="18" max="18" width="9.140625" style="488" bestFit="1" customWidth="1"/>
    <col min="19" max="19" width="11.42578125" style="488" customWidth="1"/>
    <col min="20" max="20" width="12.42578125" style="488" customWidth="1"/>
    <col min="21" max="16384" width="11.42578125" style="488"/>
  </cols>
  <sheetData>
    <row r="1" spans="1:20" x14ac:dyDescent="0.2">
      <c r="A1" s="513" t="s">
        <v>235</v>
      </c>
      <c r="B1" s="514"/>
    </row>
    <row r="2" spans="1:20" x14ac:dyDescent="0.2">
      <c r="A2" s="489" t="s">
        <v>0</v>
      </c>
    </row>
    <row r="3" spans="1:20" x14ac:dyDescent="0.2">
      <c r="A3" s="489"/>
    </row>
    <row r="4" spans="1:20" x14ac:dyDescent="0.2">
      <c r="A4" s="489" t="str">
        <f>A7</f>
        <v>Tabell 3 -2 - D - Søknader og avslag på sykehjemsplass i år</v>
      </c>
    </row>
    <row r="5" spans="1:20" x14ac:dyDescent="0.2">
      <c r="A5" s="490" t="s">
        <v>499</v>
      </c>
    </row>
    <row r="7" spans="1:20" s="490" customFormat="1" ht="30" customHeight="1" thickBot="1" x14ac:dyDescent="0.25">
      <c r="A7" s="452" t="s">
        <v>247</v>
      </c>
      <c r="T7" s="783"/>
    </row>
    <row r="8" spans="1:20" s="492" customFormat="1" ht="28.5" customHeight="1" thickBot="1" x14ac:dyDescent="0.3">
      <c r="A8" s="515"/>
      <c r="B8" s="516"/>
      <c r="C8" s="1640" t="s">
        <v>78</v>
      </c>
      <c r="D8" s="1640"/>
      <c r="E8" s="1640"/>
      <c r="F8" s="1640"/>
      <c r="G8" s="1640"/>
      <c r="H8" s="1640"/>
      <c r="I8" s="1640"/>
      <c r="J8" s="1640"/>
      <c r="K8" s="1640" t="s">
        <v>248</v>
      </c>
      <c r="L8" s="1640"/>
      <c r="M8" s="1640"/>
      <c r="N8" s="1640"/>
      <c r="O8" s="1640"/>
      <c r="P8" s="1640"/>
      <c r="Q8" s="1640"/>
      <c r="R8" s="1640"/>
      <c r="T8" s="783"/>
    </row>
    <row r="9" spans="1:20" s="492" customFormat="1" ht="134.25" customHeight="1" thickBot="1" x14ac:dyDescent="0.3">
      <c r="A9" s="517" t="s">
        <v>2</v>
      </c>
      <c r="B9" s="493" t="s">
        <v>3</v>
      </c>
      <c r="C9" s="518" t="s">
        <v>436</v>
      </c>
      <c r="D9" s="519" t="s">
        <v>437</v>
      </c>
      <c r="E9" s="519" t="s">
        <v>438</v>
      </c>
      <c r="F9" s="519" t="s">
        <v>252</v>
      </c>
      <c r="G9" s="519" t="s">
        <v>494</v>
      </c>
      <c r="H9" s="519" t="s">
        <v>439</v>
      </c>
      <c r="I9" s="519" t="s">
        <v>254</v>
      </c>
      <c r="J9" s="520" t="s">
        <v>255</v>
      </c>
      <c r="K9" s="518" t="s">
        <v>249</v>
      </c>
      <c r="L9" s="519" t="s">
        <v>250</v>
      </c>
      <c r="M9" s="519" t="s">
        <v>251</v>
      </c>
      <c r="N9" s="519" t="s">
        <v>252</v>
      </c>
      <c r="O9" s="519" t="s">
        <v>494</v>
      </c>
      <c r="P9" s="519" t="s">
        <v>253</v>
      </c>
      <c r="Q9" s="519" t="s">
        <v>254</v>
      </c>
      <c r="R9" s="520" t="s">
        <v>255</v>
      </c>
      <c r="T9" s="783"/>
    </row>
    <row r="10" spans="1:20" ht="12.95" customHeight="1" x14ac:dyDescent="0.2">
      <c r="A10" s="521">
        <v>1</v>
      </c>
      <c r="B10" s="495" t="s">
        <v>15</v>
      </c>
      <c r="C10" s="522">
        <v>11</v>
      </c>
      <c r="D10" s="523">
        <v>86</v>
      </c>
      <c r="E10" s="523">
        <v>57</v>
      </c>
      <c r="F10" s="523">
        <v>15</v>
      </c>
      <c r="G10" s="523">
        <v>10</v>
      </c>
      <c r="H10" s="523">
        <v>9</v>
      </c>
      <c r="I10" s="523">
        <v>16</v>
      </c>
      <c r="J10" s="524">
        <v>0.86363636363636365</v>
      </c>
      <c r="K10" s="522">
        <v>10</v>
      </c>
      <c r="L10" s="523">
        <v>407</v>
      </c>
      <c r="M10" s="523">
        <v>366</v>
      </c>
      <c r="N10" s="523">
        <v>11</v>
      </c>
      <c r="O10" s="523">
        <v>18</v>
      </c>
      <c r="P10" s="523">
        <v>11</v>
      </c>
      <c r="Q10" s="523">
        <v>29</v>
      </c>
      <c r="R10" s="524">
        <v>0.97082228116710878</v>
      </c>
      <c r="T10" s="783"/>
    </row>
    <row r="11" spans="1:20" ht="12.95" customHeight="1" x14ac:dyDescent="0.2">
      <c r="A11" s="525">
        <v>2</v>
      </c>
      <c r="B11" s="497" t="s">
        <v>16</v>
      </c>
      <c r="C11" s="526">
        <v>6</v>
      </c>
      <c r="D11" s="527">
        <v>88</v>
      </c>
      <c r="E11" s="527">
        <v>72</v>
      </c>
      <c r="F11" s="527">
        <v>9</v>
      </c>
      <c r="G11" s="527">
        <v>5</v>
      </c>
      <c r="H11" s="527">
        <v>3</v>
      </c>
      <c r="I11" s="527">
        <v>10</v>
      </c>
      <c r="J11" s="528">
        <v>0.96</v>
      </c>
      <c r="K11" s="526">
        <v>0</v>
      </c>
      <c r="L11" s="527">
        <v>418</v>
      </c>
      <c r="M11" s="527">
        <v>400</v>
      </c>
      <c r="N11" s="527">
        <v>3</v>
      </c>
      <c r="O11" s="527">
        <v>118</v>
      </c>
      <c r="P11" s="527">
        <v>8</v>
      </c>
      <c r="Q11" s="527">
        <v>7</v>
      </c>
      <c r="R11" s="528">
        <v>0.98039215686274506</v>
      </c>
      <c r="T11" s="783"/>
    </row>
    <row r="12" spans="1:20" ht="12.95" customHeight="1" x14ac:dyDescent="0.25">
      <c r="A12" s="525">
        <v>3</v>
      </c>
      <c r="B12" s="497" t="s">
        <v>17</v>
      </c>
      <c r="C12" s="526">
        <v>20</v>
      </c>
      <c r="D12" s="527">
        <v>75</v>
      </c>
      <c r="E12" s="527">
        <v>51</v>
      </c>
      <c r="F12" s="527">
        <v>8</v>
      </c>
      <c r="G12" s="527">
        <v>13</v>
      </c>
      <c r="H12" s="527">
        <v>13</v>
      </c>
      <c r="I12" s="527">
        <v>23</v>
      </c>
      <c r="J12" s="528">
        <v>0.796875</v>
      </c>
      <c r="K12" s="526">
        <v>2</v>
      </c>
      <c r="L12" s="527">
        <v>459</v>
      </c>
      <c r="M12" s="527">
        <v>441</v>
      </c>
      <c r="N12" s="527">
        <v>4</v>
      </c>
      <c r="O12" s="527">
        <v>8</v>
      </c>
      <c r="P12" s="527">
        <v>2</v>
      </c>
      <c r="Q12" s="527">
        <v>14</v>
      </c>
      <c r="R12" s="528">
        <v>0.99548532731376971</v>
      </c>
      <c r="T12" s="989"/>
    </row>
    <row r="13" spans="1:20" ht="12.95" customHeight="1" x14ac:dyDescent="0.2">
      <c r="A13" s="525">
        <v>4</v>
      </c>
      <c r="B13" s="497" t="s">
        <v>18</v>
      </c>
      <c r="C13" s="526">
        <v>4</v>
      </c>
      <c r="D13" s="527">
        <v>52</v>
      </c>
      <c r="E13" s="527">
        <v>27</v>
      </c>
      <c r="F13" s="527">
        <v>6</v>
      </c>
      <c r="G13" s="527">
        <v>7</v>
      </c>
      <c r="H13" s="527">
        <v>11</v>
      </c>
      <c r="I13" s="527">
        <v>12</v>
      </c>
      <c r="J13" s="528">
        <v>0.71052631578947367</v>
      </c>
      <c r="K13" s="526">
        <v>2</v>
      </c>
      <c r="L13" s="527">
        <v>75</v>
      </c>
      <c r="M13" s="527">
        <v>69</v>
      </c>
      <c r="N13" s="527">
        <v>0</v>
      </c>
      <c r="O13" s="527">
        <v>48</v>
      </c>
      <c r="P13" s="527">
        <v>6</v>
      </c>
      <c r="Q13" s="527">
        <v>2</v>
      </c>
      <c r="R13" s="528">
        <v>0.92</v>
      </c>
      <c r="T13" s="783"/>
    </row>
    <row r="14" spans="1:20" ht="12.95" customHeight="1" x14ac:dyDescent="0.2">
      <c r="A14" s="525">
        <v>5</v>
      </c>
      <c r="B14" s="497" t="s">
        <v>19</v>
      </c>
      <c r="C14" s="526">
        <v>10</v>
      </c>
      <c r="D14" s="527">
        <v>216</v>
      </c>
      <c r="E14" s="527">
        <v>148</v>
      </c>
      <c r="F14" s="527">
        <v>20</v>
      </c>
      <c r="G14" s="527">
        <v>21</v>
      </c>
      <c r="H14" s="527">
        <v>18</v>
      </c>
      <c r="I14" s="527">
        <v>40</v>
      </c>
      <c r="J14" s="528">
        <v>0.89156626506024095</v>
      </c>
      <c r="K14" s="526">
        <v>7</v>
      </c>
      <c r="L14" s="527">
        <v>502</v>
      </c>
      <c r="M14" s="527">
        <v>497</v>
      </c>
      <c r="N14" s="527">
        <v>4</v>
      </c>
      <c r="O14" s="527">
        <v>158</v>
      </c>
      <c r="P14" s="527">
        <v>3</v>
      </c>
      <c r="Q14" s="527">
        <v>5</v>
      </c>
      <c r="R14" s="528">
        <v>0.99399999999999999</v>
      </c>
      <c r="T14" s="783"/>
    </row>
    <row r="15" spans="1:20" ht="18.75" customHeight="1" x14ac:dyDescent="0.2">
      <c r="A15" s="529">
        <v>6</v>
      </c>
      <c r="B15" s="499" t="s">
        <v>20</v>
      </c>
      <c r="C15" s="526">
        <v>13</v>
      </c>
      <c r="D15" s="527">
        <v>128</v>
      </c>
      <c r="E15" s="527">
        <v>111</v>
      </c>
      <c r="F15" s="527">
        <v>7</v>
      </c>
      <c r="G15" s="527">
        <v>9</v>
      </c>
      <c r="H15" s="527">
        <v>9</v>
      </c>
      <c r="I15" s="527">
        <v>5</v>
      </c>
      <c r="J15" s="528">
        <v>0.86046511627906974</v>
      </c>
      <c r="K15" s="526">
        <v>6</v>
      </c>
      <c r="L15" s="527">
        <v>424</v>
      </c>
      <c r="M15" s="527">
        <v>394</v>
      </c>
      <c r="N15" s="527">
        <v>8</v>
      </c>
      <c r="O15" s="527">
        <v>9</v>
      </c>
      <c r="P15" s="527">
        <v>12</v>
      </c>
      <c r="Q15" s="527">
        <v>7</v>
      </c>
      <c r="R15" s="528">
        <v>0.94939759036144578</v>
      </c>
      <c r="T15" s="783"/>
    </row>
    <row r="16" spans="1:20" ht="12.95" customHeight="1" x14ac:dyDescent="0.2">
      <c r="A16" s="529">
        <v>7</v>
      </c>
      <c r="B16" s="499" t="s">
        <v>21</v>
      </c>
      <c r="C16" s="526">
        <v>5</v>
      </c>
      <c r="D16" s="527">
        <v>155</v>
      </c>
      <c r="E16" s="527">
        <v>136</v>
      </c>
      <c r="F16" s="527">
        <v>1</v>
      </c>
      <c r="G16" s="527">
        <v>5</v>
      </c>
      <c r="H16" s="527">
        <v>17</v>
      </c>
      <c r="I16" s="527">
        <v>6</v>
      </c>
      <c r="J16" s="528">
        <v>0.88888888888888884</v>
      </c>
      <c r="K16" s="526">
        <v>10</v>
      </c>
      <c r="L16" s="527">
        <v>386</v>
      </c>
      <c r="M16" s="527">
        <v>365</v>
      </c>
      <c r="N16" s="527">
        <v>4</v>
      </c>
      <c r="O16" s="527">
        <v>12</v>
      </c>
      <c r="P16" s="527">
        <v>34</v>
      </c>
      <c r="Q16" s="527">
        <v>-7</v>
      </c>
      <c r="R16" s="528">
        <v>0.91478696741854637</v>
      </c>
      <c r="T16" s="783"/>
    </row>
    <row r="17" spans="1:20" ht="12.95" customHeight="1" x14ac:dyDescent="0.2">
      <c r="A17" s="525">
        <v>8</v>
      </c>
      <c r="B17" s="497" t="s">
        <v>22</v>
      </c>
      <c r="C17" s="526">
        <v>5</v>
      </c>
      <c r="D17" s="527">
        <v>161</v>
      </c>
      <c r="E17" s="527">
        <v>151</v>
      </c>
      <c r="F17" s="527">
        <v>7</v>
      </c>
      <c r="G17" s="527">
        <v>4</v>
      </c>
      <c r="H17" s="527">
        <v>4</v>
      </c>
      <c r="I17" s="527">
        <v>4</v>
      </c>
      <c r="J17" s="528">
        <v>0.97419354838709682</v>
      </c>
      <c r="K17" s="526">
        <v>1</v>
      </c>
      <c r="L17" s="527">
        <v>736</v>
      </c>
      <c r="M17" s="527">
        <v>737</v>
      </c>
      <c r="N17" s="527">
        <v>0</v>
      </c>
      <c r="O17" s="527">
        <v>1</v>
      </c>
      <c r="P17" s="527">
        <v>0</v>
      </c>
      <c r="Q17" s="527">
        <v>0</v>
      </c>
      <c r="R17" s="528">
        <v>1</v>
      </c>
      <c r="T17" s="783"/>
    </row>
    <row r="18" spans="1:20" ht="12.95" customHeight="1" x14ac:dyDescent="0.2">
      <c r="A18" s="525">
        <v>9</v>
      </c>
      <c r="B18" s="497" t="s">
        <v>23</v>
      </c>
      <c r="C18" s="526">
        <v>8</v>
      </c>
      <c r="D18" s="527">
        <v>93</v>
      </c>
      <c r="E18" s="527">
        <v>73</v>
      </c>
      <c r="F18" s="527">
        <v>3</v>
      </c>
      <c r="G18" s="527">
        <v>9</v>
      </c>
      <c r="H18" s="527">
        <v>10</v>
      </c>
      <c r="I18" s="527">
        <v>15</v>
      </c>
      <c r="J18" s="528">
        <v>0.87951807228915657</v>
      </c>
      <c r="K18" s="526">
        <v>4</v>
      </c>
      <c r="L18" s="527">
        <v>485</v>
      </c>
      <c r="M18" s="527">
        <v>460</v>
      </c>
      <c r="N18" s="527">
        <v>6</v>
      </c>
      <c r="O18" s="527">
        <v>5</v>
      </c>
      <c r="P18" s="527">
        <v>6</v>
      </c>
      <c r="Q18" s="527">
        <v>17</v>
      </c>
      <c r="R18" s="528">
        <v>0.98712446351931327</v>
      </c>
      <c r="T18" s="783"/>
    </row>
    <row r="19" spans="1:20" ht="12.95" customHeight="1" x14ac:dyDescent="0.2">
      <c r="A19" s="525">
        <v>10</v>
      </c>
      <c r="B19" s="497" t="s">
        <v>24</v>
      </c>
      <c r="C19" s="526">
        <v>21</v>
      </c>
      <c r="D19" s="527">
        <v>101</v>
      </c>
      <c r="E19" s="527">
        <v>43</v>
      </c>
      <c r="F19" s="527">
        <v>16</v>
      </c>
      <c r="G19" s="527">
        <v>18</v>
      </c>
      <c r="H19" s="527">
        <v>26</v>
      </c>
      <c r="I19" s="527">
        <v>37</v>
      </c>
      <c r="J19" s="528">
        <v>0.62318840579710144</v>
      </c>
      <c r="K19" s="526">
        <v>7</v>
      </c>
      <c r="L19" s="527">
        <v>309</v>
      </c>
      <c r="M19" s="527">
        <v>266</v>
      </c>
      <c r="N19" s="527">
        <v>14</v>
      </c>
      <c r="O19" s="527">
        <v>9</v>
      </c>
      <c r="P19" s="527">
        <v>17</v>
      </c>
      <c r="Q19" s="527">
        <v>19</v>
      </c>
      <c r="R19" s="528">
        <v>0.93992932862190814</v>
      </c>
      <c r="T19" s="783"/>
    </row>
    <row r="20" spans="1:20" ht="19.5" customHeight="1" x14ac:dyDescent="0.2">
      <c r="A20" s="529">
        <v>11</v>
      </c>
      <c r="B20" s="499" t="s">
        <v>25</v>
      </c>
      <c r="C20" s="526">
        <v>8</v>
      </c>
      <c r="D20" s="527">
        <v>92</v>
      </c>
      <c r="E20" s="527">
        <v>64</v>
      </c>
      <c r="F20" s="527">
        <v>9</v>
      </c>
      <c r="G20" s="527">
        <v>9</v>
      </c>
      <c r="H20" s="527">
        <v>5</v>
      </c>
      <c r="I20" s="527">
        <v>22</v>
      </c>
      <c r="J20" s="528">
        <v>0.92753623188405798</v>
      </c>
      <c r="K20" s="526">
        <v>11</v>
      </c>
      <c r="L20" s="527">
        <v>378</v>
      </c>
      <c r="M20" s="527">
        <v>369</v>
      </c>
      <c r="N20" s="527">
        <v>4</v>
      </c>
      <c r="O20" s="527">
        <v>59</v>
      </c>
      <c r="P20" s="527">
        <v>5</v>
      </c>
      <c r="Q20" s="527">
        <v>11</v>
      </c>
      <c r="R20" s="528">
        <v>0.9866310160427807</v>
      </c>
      <c r="T20" s="783"/>
    </row>
    <row r="21" spans="1:20" ht="12.95" customHeight="1" x14ac:dyDescent="0.2">
      <c r="A21" s="525">
        <v>12</v>
      </c>
      <c r="B21" s="497" t="s">
        <v>26</v>
      </c>
      <c r="C21" s="526">
        <v>8</v>
      </c>
      <c r="D21" s="527">
        <v>162</v>
      </c>
      <c r="E21" s="527">
        <v>108</v>
      </c>
      <c r="F21" s="527">
        <v>26</v>
      </c>
      <c r="G21" s="527">
        <v>33</v>
      </c>
      <c r="H21" s="527">
        <v>14</v>
      </c>
      <c r="I21" s="527">
        <v>22</v>
      </c>
      <c r="J21" s="528">
        <v>0.88524590163934425</v>
      </c>
      <c r="K21" s="526">
        <v>8</v>
      </c>
      <c r="L21" s="527">
        <v>381</v>
      </c>
      <c r="M21" s="527">
        <v>257</v>
      </c>
      <c r="N21" s="527">
        <v>73</v>
      </c>
      <c r="O21" s="527">
        <v>54</v>
      </c>
      <c r="P21" s="527">
        <v>49</v>
      </c>
      <c r="Q21" s="527">
        <v>10</v>
      </c>
      <c r="R21" s="528">
        <v>0.83986928104575165</v>
      </c>
      <c r="T21" s="783"/>
    </row>
    <row r="22" spans="1:20" ht="12.95" customHeight="1" x14ac:dyDescent="0.2">
      <c r="A22" s="525">
        <v>13</v>
      </c>
      <c r="B22" s="497" t="s">
        <v>27</v>
      </c>
      <c r="C22" s="526">
        <v>16</v>
      </c>
      <c r="D22" s="527">
        <v>238</v>
      </c>
      <c r="E22" s="527">
        <v>184</v>
      </c>
      <c r="F22" s="527">
        <v>18</v>
      </c>
      <c r="G22" s="527">
        <v>24</v>
      </c>
      <c r="H22" s="527">
        <v>13</v>
      </c>
      <c r="I22" s="527">
        <v>39</v>
      </c>
      <c r="J22" s="528">
        <v>0.93401015228426398</v>
      </c>
      <c r="K22" s="526">
        <v>31</v>
      </c>
      <c r="L22" s="527">
        <v>1024</v>
      </c>
      <c r="M22" s="527">
        <v>931</v>
      </c>
      <c r="N22" s="527">
        <v>23</v>
      </c>
      <c r="O22" s="527">
        <v>45</v>
      </c>
      <c r="P22" s="527">
        <v>38</v>
      </c>
      <c r="Q22" s="527">
        <v>63</v>
      </c>
      <c r="R22" s="528">
        <v>0.96078431372549022</v>
      </c>
      <c r="T22" s="783" t="s">
        <v>166</v>
      </c>
    </row>
    <row r="23" spans="1:20" ht="12.95" customHeight="1" x14ac:dyDescent="0.2">
      <c r="A23" s="525">
        <v>14</v>
      </c>
      <c r="B23" s="497" t="s">
        <v>28</v>
      </c>
      <c r="C23" s="526">
        <v>20</v>
      </c>
      <c r="D23" s="527">
        <v>264</v>
      </c>
      <c r="E23" s="527">
        <v>202</v>
      </c>
      <c r="F23" s="527">
        <v>17</v>
      </c>
      <c r="G23" s="527">
        <v>30</v>
      </c>
      <c r="H23" s="527">
        <v>8</v>
      </c>
      <c r="I23" s="527">
        <v>57</v>
      </c>
      <c r="J23" s="528">
        <v>0.96190476190476193</v>
      </c>
      <c r="K23" s="526">
        <v>9</v>
      </c>
      <c r="L23" s="527">
        <v>816</v>
      </c>
      <c r="M23" s="527">
        <v>747</v>
      </c>
      <c r="N23" s="527">
        <v>20</v>
      </c>
      <c r="O23" s="527">
        <v>133</v>
      </c>
      <c r="P23" s="527">
        <v>13</v>
      </c>
      <c r="Q23" s="527">
        <v>45</v>
      </c>
      <c r="R23" s="528">
        <v>0.98289473684210527</v>
      </c>
    </row>
    <row r="24" spans="1:20" ht="12.95" customHeight="1" thickBot="1" x14ac:dyDescent="0.25">
      <c r="A24" s="530">
        <v>15</v>
      </c>
      <c r="B24" s="500" t="s">
        <v>29</v>
      </c>
      <c r="C24" s="531">
        <v>9</v>
      </c>
      <c r="D24" s="532">
        <v>55</v>
      </c>
      <c r="E24" s="532">
        <v>40</v>
      </c>
      <c r="F24" s="532">
        <v>3</v>
      </c>
      <c r="G24" s="532">
        <v>8</v>
      </c>
      <c r="H24" s="532">
        <v>7</v>
      </c>
      <c r="I24" s="532">
        <v>14</v>
      </c>
      <c r="J24" s="533">
        <v>0.85106382978723405</v>
      </c>
      <c r="K24" s="531">
        <v>2</v>
      </c>
      <c r="L24" s="532">
        <v>159</v>
      </c>
      <c r="M24" s="532">
        <v>155</v>
      </c>
      <c r="N24" s="532">
        <v>0</v>
      </c>
      <c r="O24" s="532">
        <v>2</v>
      </c>
      <c r="P24" s="532">
        <v>5</v>
      </c>
      <c r="Q24" s="532">
        <v>1</v>
      </c>
      <c r="R24" s="533">
        <v>0.96875</v>
      </c>
    </row>
    <row r="25" spans="1:20" s="539" customFormat="1" ht="15" x14ac:dyDescent="0.25">
      <c r="A25" s="534"/>
      <c r="B25" s="535" t="s">
        <v>487</v>
      </c>
      <c r="C25" s="536">
        <f>SUM(C10:C24)</f>
        <v>164</v>
      </c>
      <c r="D25" s="536">
        <f>SUM(D10:D24)</f>
        <v>1966</v>
      </c>
      <c r="E25" s="536">
        <f>SUM(E10:E24)</f>
        <v>1467</v>
      </c>
      <c r="F25" s="536">
        <f t="shared" ref="F25:I25" si="0">SUM(F10:F24)</f>
        <v>165</v>
      </c>
      <c r="G25" s="536">
        <f t="shared" si="0"/>
        <v>205</v>
      </c>
      <c r="H25" s="536">
        <f t="shared" si="0"/>
        <v>167</v>
      </c>
      <c r="I25" s="536">
        <f t="shared" si="0"/>
        <v>322</v>
      </c>
      <c r="J25" s="537">
        <f t="shared" ref="J25" si="1">E25/(E25+H25)</f>
        <v>0.89779681762545904</v>
      </c>
      <c r="K25" s="536">
        <f>SUM(K10:K24)</f>
        <v>110</v>
      </c>
      <c r="L25" s="536">
        <f>SUM(L10:L24)</f>
        <v>6959</v>
      </c>
      <c r="M25" s="536">
        <f>SUM(M10:M24)</f>
        <v>6454</v>
      </c>
      <c r="N25" s="536">
        <f t="shared" ref="N25:Q25" si="2">SUM(N10:N24)</f>
        <v>174</v>
      </c>
      <c r="O25" s="536">
        <f t="shared" si="2"/>
        <v>679</v>
      </c>
      <c r="P25" s="536">
        <f t="shared" si="2"/>
        <v>209</v>
      </c>
      <c r="Q25" s="536">
        <f t="shared" si="2"/>
        <v>223</v>
      </c>
      <c r="R25" s="538">
        <f t="shared" ref="R25" si="3">M25/(M25+P25)</f>
        <v>0.96863274801140631</v>
      </c>
    </row>
    <row r="26" spans="1:20" s="783" customFormat="1" x14ac:dyDescent="0.2">
      <c r="A26" s="990"/>
      <c r="B26" s="548" t="s">
        <v>257</v>
      </c>
      <c r="C26" s="549">
        <v>174</v>
      </c>
      <c r="D26" s="549">
        <v>2062</v>
      </c>
      <c r="E26" s="549">
        <v>1631</v>
      </c>
      <c r="F26" s="549">
        <v>289</v>
      </c>
      <c r="G26" s="549" t="s">
        <v>199</v>
      </c>
      <c r="H26" s="549">
        <v>168</v>
      </c>
      <c r="I26" s="549">
        <v>148</v>
      </c>
      <c r="J26" s="550">
        <v>0.9066147859922179</v>
      </c>
      <c r="K26" s="549">
        <v>121</v>
      </c>
      <c r="L26" s="549">
        <v>7906</v>
      </c>
      <c r="M26" s="549">
        <v>7436</v>
      </c>
      <c r="N26" s="549">
        <v>339</v>
      </c>
      <c r="O26" s="549" t="s">
        <v>199</v>
      </c>
      <c r="P26" s="549">
        <v>139</v>
      </c>
      <c r="Q26" s="549">
        <v>113</v>
      </c>
      <c r="R26" s="551">
        <v>0.9816501650165016</v>
      </c>
    </row>
    <row r="27" spans="1:20" x14ac:dyDescent="0.2">
      <c r="A27" s="502"/>
      <c r="B27" s="540" t="s">
        <v>162</v>
      </c>
      <c r="C27" s="541">
        <v>69</v>
      </c>
      <c r="D27" s="541">
        <v>2182</v>
      </c>
      <c r="E27" s="541">
        <v>1698</v>
      </c>
      <c r="F27" s="541">
        <v>332</v>
      </c>
      <c r="G27" s="549" t="s">
        <v>199</v>
      </c>
      <c r="H27" s="541">
        <v>160</v>
      </c>
      <c r="I27" s="541">
        <v>61</v>
      </c>
      <c r="J27" s="542">
        <v>0.91388589881593107</v>
      </c>
      <c r="K27" s="541">
        <v>89</v>
      </c>
      <c r="L27" s="541">
        <v>8117</v>
      </c>
      <c r="M27" s="541">
        <v>7658</v>
      </c>
      <c r="N27" s="541">
        <v>358</v>
      </c>
      <c r="O27" s="549" t="s">
        <v>199</v>
      </c>
      <c r="P27" s="541">
        <v>159</v>
      </c>
      <c r="Q27" s="541">
        <v>31</v>
      </c>
      <c r="R27" s="543">
        <v>0.97965971600358193</v>
      </c>
    </row>
    <row r="28" spans="1:20" ht="15" thickBot="1" x14ac:dyDescent="0.25">
      <c r="A28" s="504"/>
      <c r="B28" s="544" t="s">
        <v>161</v>
      </c>
      <c r="C28" s="545">
        <v>118</v>
      </c>
      <c r="D28" s="545">
        <v>2108</v>
      </c>
      <c r="E28" s="545">
        <v>1565</v>
      </c>
      <c r="F28" s="545">
        <v>379</v>
      </c>
      <c r="G28" s="549" t="s">
        <v>199</v>
      </c>
      <c r="H28" s="545">
        <v>242</v>
      </c>
      <c r="I28" s="545">
        <v>40</v>
      </c>
      <c r="J28" s="546">
        <v>0.866076369673492</v>
      </c>
      <c r="K28" s="545">
        <v>106</v>
      </c>
      <c r="L28" s="545">
        <v>6992</v>
      </c>
      <c r="M28" s="545">
        <v>6299</v>
      </c>
      <c r="N28" s="545">
        <v>567</v>
      </c>
      <c r="O28" s="549" t="s">
        <v>199</v>
      </c>
      <c r="P28" s="545">
        <v>188</v>
      </c>
      <c r="Q28" s="545">
        <v>44</v>
      </c>
      <c r="R28" s="547">
        <v>0.97101896099892093</v>
      </c>
    </row>
    <row r="31" spans="1:20" ht="15.75" thickBot="1" x14ac:dyDescent="0.25">
      <c r="A31" s="452" t="s">
        <v>499</v>
      </c>
    </row>
    <row r="32" spans="1:20" ht="15.75" thickBot="1" x14ac:dyDescent="0.25">
      <c r="A32" s="1641" t="s">
        <v>248</v>
      </c>
      <c r="B32" s="1642"/>
      <c r="C32" s="1642"/>
      <c r="D32" s="1642"/>
      <c r="E32" s="1642"/>
      <c r="F32" s="1642"/>
      <c r="G32" s="1642"/>
      <c r="H32" s="1643"/>
    </row>
    <row r="33" spans="1:20" s="492" customFormat="1" ht="107.25" customHeight="1" thickBot="1" x14ac:dyDescent="0.3">
      <c r="A33" s="831" t="s">
        <v>2</v>
      </c>
      <c r="B33" s="1298" t="s">
        <v>3</v>
      </c>
      <c r="C33" s="1299" t="s">
        <v>495</v>
      </c>
      <c r="D33" s="838" t="s">
        <v>496</v>
      </c>
      <c r="E33" s="838" t="s">
        <v>497</v>
      </c>
      <c r="F33" s="838" t="s">
        <v>252</v>
      </c>
      <c r="G33" s="838" t="s">
        <v>498</v>
      </c>
      <c r="H33" s="1300" t="s">
        <v>254</v>
      </c>
      <c r="I33" s="783"/>
      <c r="J33" s="783"/>
      <c r="K33" s="783"/>
      <c r="L33" s="783"/>
      <c r="M33" s="783"/>
      <c r="N33" s="783"/>
      <c r="O33" s="783" t="s">
        <v>166</v>
      </c>
      <c r="P33" s="783"/>
      <c r="Q33" s="783"/>
      <c r="R33" s="783"/>
      <c r="T33" s="783"/>
    </row>
    <row r="34" spans="1:20" ht="15" x14ac:dyDescent="0.25">
      <c r="A34" s="494">
        <v>1</v>
      </c>
      <c r="B34" s="495" t="s">
        <v>15</v>
      </c>
      <c r="C34" s="1293">
        <v>0</v>
      </c>
      <c r="D34" s="1294">
        <v>0</v>
      </c>
      <c r="E34" s="1294">
        <v>0</v>
      </c>
      <c r="F34" s="1294">
        <v>0</v>
      </c>
      <c r="G34" s="1294">
        <v>0</v>
      </c>
      <c r="H34" s="1295">
        <v>0</v>
      </c>
      <c r="O34" s="492"/>
      <c r="P34" s="492"/>
      <c r="Q34" s="492"/>
      <c r="R34" s="492"/>
    </row>
    <row r="35" spans="1:20" x14ac:dyDescent="0.2">
      <c r="A35" s="496">
        <v>2</v>
      </c>
      <c r="B35" s="497" t="s">
        <v>16</v>
      </c>
      <c r="C35" s="1296">
        <v>0</v>
      </c>
      <c r="D35" s="1292">
        <v>0</v>
      </c>
      <c r="E35" s="1292">
        <v>0</v>
      </c>
      <c r="F35" s="1292">
        <v>0</v>
      </c>
      <c r="G35" s="1292">
        <v>0</v>
      </c>
      <c r="H35" s="1297">
        <v>0</v>
      </c>
    </row>
    <row r="36" spans="1:20" x14ac:dyDescent="0.2">
      <c r="A36" s="496">
        <v>3</v>
      </c>
      <c r="B36" s="497" t="s">
        <v>17</v>
      </c>
      <c r="C36" s="1296">
        <v>0</v>
      </c>
      <c r="D36" s="1292">
        <v>0</v>
      </c>
      <c r="E36" s="1292">
        <v>0</v>
      </c>
      <c r="F36" s="1292">
        <v>0</v>
      </c>
      <c r="G36" s="1292">
        <v>0</v>
      </c>
      <c r="H36" s="1297">
        <v>0</v>
      </c>
    </row>
    <row r="37" spans="1:20" x14ac:dyDescent="0.2">
      <c r="A37" s="496">
        <v>4</v>
      </c>
      <c r="B37" s="497" t="s">
        <v>18</v>
      </c>
      <c r="C37" s="1296">
        <v>0</v>
      </c>
      <c r="D37" s="1292">
        <v>0</v>
      </c>
      <c r="E37" s="1292">
        <v>0</v>
      </c>
      <c r="F37" s="1292">
        <v>0</v>
      </c>
      <c r="G37" s="1292">
        <v>0</v>
      </c>
      <c r="H37" s="1297">
        <v>0</v>
      </c>
    </row>
    <row r="38" spans="1:20" x14ac:dyDescent="0.2">
      <c r="A38" s="496">
        <v>5</v>
      </c>
      <c r="B38" s="497" t="s">
        <v>19</v>
      </c>
      <c r="C38" s="1296">
        <v>0</v>
      </c>
      <c r="D38" s="1292">
        <v>2</v>
      </c>
      <c r="E38" s="1292">
        <v>2</v>
      </c>
      <c r="F38" s="1292">
        <v>0</v>
      </c>
      <c r="G38" s="1292">
        <v>0</v>
      </c>
      <c r="H38" s="1297">
        <v>0</v>
      </c>
    </row>
    <row r="39" spans="1:20" x14ac:dyDescent="0.2">
      <c r="A39" s="498">
        <v>6</v>
      </c>
      <c r="B39" s="499" t="s">
        <v>20</v>
      </c>
      <c r="C39" s="1296">
        <v>0</v>
      </c>
      <c r="D39" s="1292">
        <v>0</v>
      </c>
      <c r="E39" s="1292">
        <v>0</v>
      </c>
      <c r="F39" s="1292">
        <v>0</v>
      </c>
      <c r="G39" s="1292">
        <v>0</v>
      </c>
      <c r="H39" s="1297">
        <v>0</v>
      </c>
    </row>
    <row r="40" spans="1:20" x14ac:dyDescent="0.2">
      <c r="A40" s="498">
        <v>7</v>
      </c>
      <c r="B40" s="499" t="s">
        <v>21</v>
      </c>
      <c r="C40" s="1296">
        <v>0</v>
      </c>
      <c r="D40" s="1292">
        <v>0</v>
      </c>
      <c r="E40" s="1292">
        <v>0</v>
      </c>
      <c r="F40" s="1292">
        <v>0</v>
      </c>
      <c r="G40" s="1292">
        <v>0</v>
      </c>
      <c r="H40" s="1297">
        <v>0</v>
      </c>
    </row>
    <row r="41" spans="1:20" x14ac:dyDescent="0.2">
      <c r="A41" s="496">
        <v>8</v>
      </c>
      <c r="B41" s="497" t="s">
        <v>22</v>
      </c>
      <c r="C41" s="1296">
        <v>0</v>
      </c>
      <c r="D41" s="1292">
        <v>0</v>
      </c>
      <c r="E41" s="1292">
        <v>0</v>
      </c>
      <c r="F41" s="1292">
        <v>0</v>
      </c>
      <c r="G41" s="1292">
        <v>0</v>
      </c>
      <c r="H41" s="1297">
        <v>0</v>
      </c>
    </row>
    <row r="42" spans="1:20" x14ac:dyDescent="0.2">
      <c r="A42" s="496">
        <v>9</v>
      </c>
      <c r="B42" s="497" t="s">
        <v>23</v>
      </c>
      <c r="C42" s="1296">
        <v>0</v>
      </c>
      <c r="D42" s="1292">
        <v>2</v>
      </c>
      <c r="E42" s="1292">
        <v>2</v>
      </c>
      <c r="F42" s="1292">
        <v>0</v>
      </c>
      <c r="G42" s="1292">
        <v>0</v>
      </c>
      <c r="H42" s="1297">
        <v>0</v>
      </c>
    </row>
    <row r="43" spans="1:20" x14ac:dyDescent="0.2">
      <c r="A43" s="496">
        <v>10</v>
      </c>
      <c r="B43" s="497" t="s">
        <v>24</v>
      </c>
      <c r="C43" s="1296">
        <v>0</v>
      </c>
      <c r="D43" s="1292">
        <v>0</v>
      </c>
      <c r="E43" s="1292">
        <v>0</v>
      </c>
      <c r="F43" s="1292">
        <v>0</v>
      </c>
      <c r="G43" s="1292">
        <v>0</v>
      </c>
      <c r="H43" s="1297">
        <v>0</v>
      </c>
    </row>
    <row r="44" spans="1:20" x14ac:dyDescent="0.2">
      <c r="A44" s="498">
        <v>11</v>
      </c>
      <c r="B44" s="499" t="s">
        <v>25</v>
      </c>
      <c r="C44" s="1296">
        <v>0</v>
      </c>
      <c r="D44" s="1292">
        <v>0</v>
      </c>
      <c r="E44" s="1292">
        <v>0</v>
      </c>
      <c r="F44" s="1292">
        <v>0</v>
      </c>
      <c r="G44" s="1292">
        <v>0</v>
      </c>
      <c r="H44" s="1297">
        <v>0</v>
      </c>
    </row>
    <row r="45" spans="1:20" x14ac:dyDescent="0.2">
      <c r="A45" s="496">
        <v>12</v>
      </c>
      <c r="B45" s="497" t="s">
        <v>26</v>
      </c>
      <c r="C45" s="1296">
        <v>0</v>
      </c>
      <c r="D45" s="1292">
        <v>0</v>
      </c>
      <c r="E45" s="1292">
        <v>0</v>
      </c>
      <c r="F45" s="1292">
        <v>0</v>
      </c>
      <c r="G45" s="1292">
        <v>0</v>
      </c>
      <c r="H45" s="1297">
        <v>0</v>
      </c>
    </row>
    <row r="46" spans="1:20" x14ac:dyDescent="0.2">
      <c r="A46" s="496">
        <v>13</v>
      </c>
      <c r="B46" s="497" t="s">
        <v>27</v>
      </c>
      <c r="C46" s="1296">
        <v>0</v>
      </c>
      <c r="D46" s="1292">
        <v>1</v>
      </c>
      <c r="E46" s="1292">
        <v>1</v>
      </c>
      <c r="F46" s="1292">
        <v>0</v>
      </c>
      <c r="G46" s="1292">
        <v>0</v>
      </c>
      <c r="H46" s="1297">
        <v>0</v>
      </c>
    </row>
    <row r="47" spans="1:20" x14ac:dyDescent="0.2">
      <c r="A47" s="496">
        <v>14</v>
      </c>
      <c r="B47" s="497" t="s">
        <v>28</v>
      </c>
      <c r="C47" s="1296">
        <v>0</v>
      </c>
      <c r="D47" s="1292">
        <v>0</v>
      </c>
      <c r="E47" s="1292">
        <v>0</v>
      </c>
      <c r="F47" s="1292">
        <v>0</v>
      </c>
      <c r="G47" s="1292">
        <v>0</v>
      </c>
      <c r="H47" s="1297">
        <v>0</v>
      </c>
    </row>
    <row r="48" spans="1:20" ht="18" customHeight="1" thickBot="1" x14ac:dyDescent="0.25">
      <c r="A48" s="1301">
        <v>15</v>
      </c>
      <c r="B48" s="500" t="s">
        <v>29</v>
      </c>
      <c r="C48" s="1303">
        <v>0</v>
      </c>
      <c r="D48" s="1304">
        <v>1</v>
      </c>
      <c r="E48" s="1304">
        <v>1</v>
      </c>
      <c r="F48" s="1304">
        <v>0</v>
      </c>
      <c r="G48" s="1304">
        <v>0</v>
      </c>
      <c r="H48" s="1305">
        <v>0</v>
      </c>
    </row>
    <row r="49" spans="1:8" ht="15.75" thickBot="1" x14ac:dyDescent="0.3">
      <c r="A49" s="1302"/>
      <c r="B49" s="1306" t="s">
        <v>487</v>
      </c>
      <c r="C49" s="1307">
        <f>SUM(C34:C48)</f>
        <v>0</v>
      </c>
      <c r="D49" s="1308">
        <f t="shared" ref="D49:H49" si="4">SUM(D34:D48)</f>
        <v>6</v>
      </c>
      <c r="E49" s="1308">
        <f t="shared" si="4"/>
        <v>6</v>
      </c>
      <c r="F49" s="1308">
        <f t="shared" si="4"/>
        <v>0</v>
      </c>
      <c r="G49" s="1308">
        <f t="shared" si="4"/>
        <v>0</v>
      </c>
      <c r="H49" s="1309">
        <f t="shared" si="4"/>
        <v>0</v>
      </c>
    </row>
  </sheetData>
  <mergeCells count="3">
    <mergeCell ref="C8:J8"/>
    <mergeCell ref="K8:R8"/>
    <mergeCell ref="A32:H3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1"/>
  <sheetViews>
    <sheetView showGridLines="0" topLeftCell="A9" workbookViewId="0">
      <selection activeCell="T16" sqref="T16"/>
    </sheetView>
  </sheetViews>
  <sheetFormatPr baseColWidth="10" defaultRowHeight="15" x14ac:dyDescent="0.25"/>
  <cols>
    <col min="1" max="1" width="5.28515625" style="586" customWidth="1"/>
    <col min="2" max="2" width="21.140625" style="539" customWidth="1"/>
    <col min="3" max="3" width="8.7109375" style="539" customWidth="1"/>
    <col min="4" max="4" width="9" style="539" customWidth="1"/>
    <col min="5" max="5" width="9.7109375" style="539" customWidth="1"/>
    <col min="6" max="6" width="9.85546875" style="539" customWidth="1"/>
    <col min="7" max="7" width="9.28515625" style="539" customWidth="1"/>
    <col min="8" max="8" width="12.28515625" style="539" customWidth="1"/>
    <col min="9" max="9" width="12.28515625" style="989" customWidth="1"/>
    <col min="10" max="10" width="11.7109375" style="539" customWidth="1"/>
    <col min="11" max="11" width="9.85546875" style="539" customWidth="1"/>
    <col min="12" max="13" width="8.7109375" style="539" customWidth="1"/>
    <col min="14" max="14" width="8.42578125" style="539" customWidth="1"/>
    <col min="15" max="15" width="7.85546875" style="539" customWidth="1"/>
    <col min="16" max="16" width="10.28515625" style="539" customWidth="1"/>
    <col min="17" max="17" width="10.28515625" style="989" customWidth="1"/>
    <col min="18" max="18" width="12.5703125" style="539" customWidth="1"/>
    <col min="19" max="19" width="11.42578125" style="539" customWidth="1"/>
    <col min="20" max="16384" width="11.42578125" style="539"/>
  </cols>
  <sheetData>
    <row r="1" spans="1:18" x14ac:dyDescent="0.25">
      <c r="A1" s="552" t="s">
        <v>235</v>
      </c>
      <c r="B1" s="553"/>
    </row>
    <row r="2" spans="1:18" x14ac:dyDescent="0.25">
      <c r="A2" s="554" t="s">
        <v>0</v>
      </c>
    </row>
    <row r="3" spans="1:18" x14ac:dyDescent="0.25">
      <c r="A3" s="554"/>
    </row>
    <row r="4" spans="1:18" x14ac:dyDescent="0.25">
      <c r="A4" s="554" t="str">
        <f>A7</f>
        <v>Tabell 3 -2 - E - Klager etter avslag på sykehjemsplass i år</v>
      </c>
    </row>
    <row r="5" spans="1:18" x14ac:dyDescent="0.25">
      <c r="A5" s="554"/>
    </row>
    <row r="7" spans="1:18" s="452" customFormat="1" ht="15.75" thickBot="1" x14ac:dyDescent="0.25">
      <c r="A7" s="452" t="s">
        <v>258</v>
      </c>
    </row>
    <row r="8" spans="1:18" s="492" customFormat="1" ht="15.75" thickBot="1" x14ac:dyDescent="0.3">
      <c r="A8" s="515"/>
      <c r="B8" s="516"/>
      <c r="C8" s="1640" t="s">
        <v>78</v>
      </c>
      <c r="D8" s="1640"/>
      <c r="E8" s="1640"/>
      <c r="F8" s="1640"/>
      <c r="G8" s="1640"/>
      <c r="H8" s="1640"/>
      <c r="I8" s="1640"/>
      <c r="J8" s="1640"/>
      <c r="K8" s="1640" t="s">
        <v>248</v>
      </c>
      <c r="L8" s="1640"/>
      <c r="M8" s="1640"/>
      <c r="N8" s="1640"/>
      <c r="O8" s="1640"/>
      <c r="P8" s="1640"/>
      <c r="Q8" s="1640"/>
      <c r="R8" s="1640"/>
    </row>
    <row r="9" spans="1:18" s="492" customFormat="1" ht="216" customHeight="1" thickBot="1" x14ac:dyDescent="0.3">
      <c r="A9" s="517" t="s">
        <v>2</v>
      </c>
      <c r="B9" s="493" t="s">
        <v>3</v>
      </c>
      <c r="C9" s="517" t="s">
        <v>259</v>
      </c>
      <c r="D9" s="555" t="s">
        <v>260</v>
      </c>
      <c r="E9" s="555" t="s">
        <v>420</v>
      </c>
      <c r="F9" s="556" t="s">
        <v>421</v>
      </c>
      <c r="G9" s="557" t="s">
        <v>261</v>
      </c>
      <c r="H9" s="558" t="s">
        <v>422</v>
      </c>
      <c r="I9" s="555" t="s">
        <v>500</v>
      </c>
      <c r="J9" s="556" t="s">
        <v>423</v>
      </c>
      <c r="K9" s="517" t="s">
        <v>263</v>
      </c>
      <c r="L9" s="555" t="s">
        <v>260</v>
      </c>
      <c r="M9" s="555" t="s">
        <v>420</v>
      </c>
      <c r="N9" s="556" t="s">
        <v>421</v>
      </c>
      <c r="O9" s="557" t="s">
        <v>261</v>
      </c>
      <c r="P9" s="558" t="s">
        <v>422</v>
      </c>
      <c r="Q9" s="555" t="s">
        <v>500</v>
      </c>
      <c r="R9" s="556" t="s">
        <v>423</v>
      </c>
    </row>
    <row r="10" spans="1:18" x14ac:dyDescent="0.25">
      <c r="A10" s="559">
        <v>1</v>
      </c>
      <c r="B10" s="560" t="s">
        <v>15</v>
      </c>
      <c r="C10" s="561">
        <v>4</v>
      </c>
      <c r="D10" s="562">
        <v>2</v>
      </c>
      <c r="E10" s="562">
        <v>0</v>
      </c>
      <c r="F10" s="563">
        <v>0</v>
      </c>
      <c r="G10" s="564">
        <v>2</v>
      </c>
      <c r="H10" s="561">
        <v>0</v>
      </c>
      <c r="I10" s="1310">
        <v>2</v>
      </c>
      <c r="J10" s="563">
        <v>0</v>
      </c>
      <c r="K10" s="561">
        <v>0</v>
      </c>
      <c r="L10" s="562">
        <v>0</v>
      </c>
      <c r="M10" s="562">
        <v>0</v>
      </c>
      <c r="N10" s="563">
        <v>0</v>
      </c>
      <c r="O10" s="564">
        <v>0</v>
      </c>
      <c r="P10" s="561">
        <v>0</v>
      </c>
      <c r="Q10" s="1310">
        <v>0</v>
      </c>
      <c r="R10" s="563">
        <v>0</v>
      </c>
    </row>
    <row r="11" spans="1:18" x14ac:dyDescent="0.25">
      <c r="A11" s="565">
        <v>2</v>
      </c>
      <c r="B11" s="566" t="s">
        <v>16</v>
      </c>
      <c r="C11" s="567">
        <v>2</v>
      </c>
      <c r="D11" s="568">
        <v>1</v>
      </c>
      <c r="E11" s="568">
        <v>1</v>
      </c>
      <c r="F11" s="569">
        <v>0</v>
      </c>
      <c r="G11" s="570">
        <v>1</v>
      </c>
      <c r="H11" s="567">
        <v>0</v>
      </c>
      <c r="I11" s="1311">
        <v>0</v>
      </c>
      <c r="J11" s="569">
        <v>0</v>
      </c>
      <c r="K11" s="567">
        <v>0</v>
      </c>
      <c r="L11" s="568">
        <v>0</v>
      </c>
      <c r="M11" s="568">
        <v>0</v>
      </c>
      <c r="N11" s="569">
        <v>0</v>
      </c>
      <c r="O11" s="570">
        <v>0</v>
      </c>
      <c r="P11" s="567">
        <v>0</v>
      </c>
      <c r="Q11" s="1311">
        <v>0</v>
      </c>
      <c r="R11" s="569">
        <v>0</v>
      </c>
    </row>
    <row r="12" spans="1:18" x14ac:dyDescent="0.25">
      <c r="A12" s="565">
        <v>3</v>
      </c>
      <c r="B12" s="566" t="s">
        <v>17</v>
      </c>
      <c r="C12" s="567">
        <v>4</v>
      </c>
      <c r="D12" s="568">
        <v>2</v>
      </c>
      <c r="E12" s="568">
        <v>4</v>
      </c>
      <c r="F12" s="569">
        <v>4</v>
      </c>
      <c r="G12" s="570">
        <v>6</v>
      </c>
      <c r="H12" s="567">
        <v>0</v>
      </c>
      <c r="I12" s="1311">
        <v>0</v>
      </c>
      <c r="J12" s="569">
        <v>0</v>
      </c>
      <c r="K12" s="567">
        <v>0</v>
      </c>
      <c r="L12" s="568">
        <v>0</v>
      </c>
      <c r="M12" s="568">
        <v>0</v>
      </c>
      <c r="N12" s="569">
        <v>0</v>
      </c>
      <c r="O12" s="570">
        <v>0</v>
      </c>
      <c r="P12" s="567">
        <v>0</v>
      </c>
      <c r="Q12" s="1311">
        <v>0</v>
      </c>
      <c r="R12" s="569">
        <v>0</v>
      </c>
    </row>
    <row r="13" spans="1:18" ht="30" x14ac:dyDescent="0.25">
      <c r="A13" s="565">
        <v>4</v>
      </c>
      <c r="B13" s="566" t="s">
        <v>18</v>
      </c>
      <c r="C13" s="567">
        <v>6</v>
      </c>
      <c r="D13" s="568">
        <v>2</v>
      </c>
      <c r="E13" s="568">
        <v>0</v>
      </c>
      <c r="F13" s="569">
        <v>0</v>
      </c>
      <c r="G13" s="570">
        <v>2</v>
      </c>
      <c r="H13" s="567">
        <v>4</v>
      </c>
      <c r="I13" s="1311">
        <v>0</v>
      </c>
      <c r="J13" s="569">
        <v>0</v>
      </c>
      <c r="K13" s="567">
        <v>2</v>
      </c>
      <c r="L13" s="568">
        <v>0</v>
      </c>
      <c r="M13" s="568">
        <v>0</v>
      </c>
      <c r="N13" s="569">
        <v>0</v>
      </c>
      <c r="O13" s="570">
        <v>0</v>
      </c>
      <c r="P13" s="567">
        <v>0</v>
      </c>
      <c r="Q13" s="1311">
        <v>0</v>
      </c>
      <c r="R13" s="569">
        <v>0</v>
      </c>
    </row>
    <row r="14" spans="1:18" x14ac:dyDescent="0.25">
      <c r="A14" s="565">
        <v>5</v>
      </c>
      <c r="B14" s="566" t="s">
        <v>19</v>
      </c>
      <c r="C14" s="567">
        <v>3</v>
      </c>
      <c r="D14" s="568">
        <v>1</v>
      </c>
      <c r="E14" s="568">
        <v>1</v>
      </c>
      <c r="F14" s="569">
        <v>0</v>
      </c>
      <c r="G14" s="570">
        <v>1</v>
      </c>
      <c r="H14" s="567">
        <v>0</v>
      </c>
      <c r="I14" s="1311">
        <v>1</v>
      </c>
      <c r="J14" s="569">
        <v>1</v>
      </c>
      <c r="K14" s="567">
        <v>2</v>
      </c>
      <c r="L14" s="568">
        <v>1</v>
      </c>
      <c r="M14" s="568">
        <v>0</v>
      </c>
      <c r="N14" s="569">
        <v>0</v>
      </c>
      <c r="O14" s="570">
        <v>1</v>
      </c>
      <c r="P14" s="567">
        <v>1</v>
      </c>
      <c r="Q14" s="1311">
        <v>0</v>
      </c>
      <c r="R14" s="569">
        <v>0</v>
      </c>
    </row>
    <row r="15" spans="1:18" x14ac:dyDescent="0.25">
      <c r="A15" s="571">
        <v>6</v>
      </c>
      <c r="B15" s="572" t="s">
        <v>20</v>
      </c>
      <c r="C15" s="567">
        <v>6</v>
      </c>
      <c r="D15" s="568">
        <v>4</v>
      </c>
      <c r="E15" s="568">
        <v>1</v>
      </c>
      <c r="F15" s="569">
        <v>0</v>
      </c>
      <c r="G15" s="570">
        <v>4</v>
      </c>
      <c r="H15" s="567">
        <v>1</v>
      </c>
      <c r="I15" s="1311">
        <v>0</v>
      </c>
      <c r="J15" s="569">
        <v>1</v>
      </c>
      <c r="K15" s="567">
        <v>2</v>
      </c>
      <c r="L15" s="568">
        <v>1</v>
      </c>
      <c r="M15" s="568">
        <v>1</v>
      </c>
      <c r="N15" s="569">
        <v>0</v>
      </c>
      <c r="O15" s="570">
        <v>1</v>
      </c>
      <c r="P15" s="567">
        <v>0</v>
      </c>
      <c r="Q15" s="1311">
        <v>0</v>
      </c>
      <c r="R15" s="569">
        <v>1</v>
      </c>
    </row>
    <row r="16" spans="1:18" x14ac:dyDescent="0.25">
      <c r="A16" s="571">
        <v>7</v>
      </c>
      <c r="B16" s="572" t="s">
        <v>21</v>
      </c>
      <c r="C16" s="567">
        <v>4</v>
      </c>
      <c r="D16" s="568">
        <v>1</v>
      </c>
      <c r="E16" s="568">
        <v>0</v>
      </c>
      <c r="F16" s="569">
        <v>0</v>
      </c>
      <c r="G16" s="570">
        <v>1</v>
      </c>
      <c r="H16" s="567">
        <v>1</v>
      </c>
      <c r="I16" s="1311">
        <v>0</v>
      </c>
      <c r="J16" s="569">
        <v>0</v>
      </c>
      <c r="K16" s="567">
        <v>4</v>
      </c>
      <c r="L16" s="568">
        <v>3</v>
      </c>
      <c r="M16" s="568">
        <v>0</v>
      </c>
      <c r="N16" s="569">
        <v>0</v>
      </c>
      <c r="O16" s="570">
        <v>3</v>
      </c>
      <c r="P16" s="567">
        <v>1</v>
      </c>
      <c r="Q16" s="1311">
        <v>0</v>
      </c>
      <c r="R16" s="569">
        <v>0</v>
      </c>
    </row>
    <row r="17" spans="1:18" x14ac:dyDescent="0.25">
      <c r="A17" s="565">
        <v>8</v>
      </c>
      <c r="B17" s="566" t="s">
        <v>22</v>
      </c>
      <c r="C17" s="567">
        <v>0</v>
      </c>
      <c r="D17" s="568">
        <v>0</v>
      </c>
      <c r="E17" s="568">
        <v>0</v>
      </c>
      <c r="F17" s="569">
        <v>0</v>
      </c>
      <c r="G17" s="570">
        <v>0</v>
      </c>
      <c r="H17" s="567">
        <v>0</v>
      </c>
      <c r="I17" s="1311">
        <v>0</v>
      </c>
      <c r="J17" s="569">
        <v>0</v>
      </c>
      <c r="K17" s="567">
        <v>1</v>
      </c>
      <c r="L17" s="568">
        <v>0</v>
      </c>
      <c r="M17" s="568">
        <v>1</v>
      </c>
      <c r="N17" s="569">
        <v>1</v>
      </c>
      <c r="O17" s="570">
        <v>1</v>
      </c>
      <c r="P17" s="567">
        <v>0</v>
      </c>
      <c r="Q17" s="1311">
        <v>0</v>
      </c>
      <c r="R17" s="569">
        <v>0</v>
      </c>
    </row>
    <row r="18" spans="1:18" x14ac:dyDescent="0.25">
      <c r="A18" s="565">
        <v>9</v>
      </c>
      <c r="B18" s="566" t="s">
        <v>23</v>
      </c>
      <c r="C18" s="567">
        <v>1</v>
      </c>
      <c r="D18" s="568">
        <v>0</v>
      </c>
      <c r="E18" s="568">
        <v>1</v>
      </c>
      <c r="F18" s="569">
        <v>0</v>
      </c>
      <c r="G18" s="570">
        <v>1</v>
      </c>
      <c r="H18" s="567">
        <v>0</v>
      </c>
      <c r="I18" s="1311">
        <v>0</v>
      </c>
      <c r="J18" s="569">
        <v>0</v>
      </c>
      <c r="K18" s="567">
        <v>2</v>
      </c>
      <c r="L18" s="568">
        <v>2</v>
      </c>
      <c r="M18" s="568">
        <v>0</v>
      </c>
      <c r="N18" s="569">
        <v>0</v>
      </c>
      <c r="O18" s="570">
        <v>2</v>
      </c>
      <c r="P18" s="567">
        <v>2</v>
      </c>
      <c r="Q18" s="1311">
        <v>0</v>
      </c>
      <c r="R18" s="569">
        <v>0</v>
      </c>
    </row>
    <row r="19" spans="1:18" x14ac:dyDescent="0.25">
      <c r="A19" s="565">
        <v>10</v>
      </c>
      <c r="B19" s="566" t="s">
        <v>24</v>
      </c>
      <c r="C19" s="567">
        <v>6</v>
      </c>
      <c r="D19" s="568">
        <v>2</v>
      </c>
      <c r="E19" s="568">
        <v>3</v>
      </c>
      <c r="F19" s="569">
        <v>0</v>
      </c>
      <c r="G19" s="570">
        <v>2</v>
      </c>
      <c r="H19" s="567">
        <v>0</v>
      </c>
      <c r="I19" s="1311">
        <v>0</v>
      </c>
      <c r="J19" s="569">
        <v>1</v>
      </c>
      <c r="K19" s="567">
        <v>1</v>
      </c>
      <c r="L19" s="568">
        <v>0</v>
      </c>
      <c r="M19" s="568">
        <v>0</v>
      </c>
      <c r="N19" s="569">
        <v>0</v>
      </c>
      <c r="O19" s="570">
        <v>0</v>
      </c>
      <c r="P19" s="567">
        <v>1</v>
      </c>
      <c r="Q19" s="1311">
        <v>0</v>
      </c>
      <c r="R19" s="569">
        <v>0</v>
      </c>
    </row>
    <row r="20" spans="1:18" x14ac:dyDescent="0.25">
      <c r="A20" s="571">
        <v>11</v>
      </c>
      <c r="B20" s="572" t="s">
        <v>25</v>
      </c>
      <c r="C20" s="567">
        <v>4</v>
      </c>
      <c r="D20" s="568">
        <v>3</v>
      </c>
      <c r="E20" s="568">
        <v>0</v>
      </c>
      <c r="F20" s="569">
        <v>0</v>
      </c>
      <c r="G20" s="570">
        <v>3</v>
      </c>
      <c r="H20" s="567">
        <v>1</v>
      </c>
      <c r="I20" s="1311">
        <v>0</v>
      </c>
      <c r="J20" s="569">
        <v>0</v>
      </c>
      <c r="K20" s="567">
        <v>0</v>
      </c>
      <c r="L20" s="568">
        <v>0</v>
      </c>
      <c r="M20" s="568">
        <v>0</v>
      </c>
      <c r="N20" s="569">
        <v>0</v>
      </c>
      <c r="O20" s="570">
        <v>0</v>
      </c>
      <c r="P20" s="567">
        <v>0</v>
      </c>
      <c r="Q20" s="1311">
        <v>0</v>
      </c>
      <c r="R20" s="569">
        <v>0</v>
      </c>
    </row>
    <row r="21" spans="1:18" x14ac:dyDescent="0.25">
      <c r="A21" s="565">
        <v>12</v>
      </c>
      <c r="B21" s="566" t="s">
        <v>26</v>
      </c>
      <c r="C21" s="567">
        <v>2</v>
      </c>
      <c r="D21" s="568">
        <v>2</v>
      </c>
      <c r="E21" s="568">
        <v>0</v>
      </c>
      <c r="F21" s="569">
        <v>0</v>
      </c>
      <c r="G21" s="570">
        <v>2</v>
      </c>
      <c r="H21" s="567">
        <v>0</v>
      </c>
      <c r="I21" s="1311">
        <v>0</v>
      </c>
      <c r="J21" s="569">
        <v>0</v>
      </c>
      <c r="K21" s="567">
        <v>2</v>
      </c>
      <c r="L21" s="568">
        <v>0</v>
      </c>
      <c r="M21" s="568">
        <v>2</v>
      </c>
      <c r="N21" s="569">
        <v>0</v>
      </c>
      <c r="O21" s="570">
        <v>0</v>
      </c>
      <c r="P21" s="567">
        <v>0</v>
      </c>
      <c r="Q21" s="1311">
        <v>0</v>
      </c>
      <c r="R21" s="569">
        <v>2</v>
      </c>
    </row>
    <row r="22" spans="1:18" x14ac:dyDescent="0.25">
      <c r="A22" s="565">
        <v>13</v>
      </c>
      <c r="B22" s="566" t="s">
        <v>27</v>
      </c>
      <c r="C22" s="567">
        <v>2</v>
      </c>
      <c r="D22" s="568">
        <v>1</v>
      </c>
      <c r="E22" s="568">
        <v>0</v>
      </c>
      <c r="F22" s="569">
        <v>0</v>
      </c>
      <c r="G22" s="570">
        <v>1</v>
      </c>
      <c r="H22" s="567">
        <v>0</v>
      </c>
      <c r="I22" s="1311">
        <v>1</v>
      </c>
      <c r="J22" s="569">
        <v>0</v>
      </c>
      <c r="K22" s="567">
        <v>6</v>
      </c>
      <c r="L22" s="568">
        <v>2</v>
      </c>
      <c r="M22" s="568">
        <v>2</v>
      </c>
      <c r="N22" s="569">
        <v>0</v>
      </c>
      <c r="O22" s="570">
        <v>2</v>
      </c>
      <c r="P22" s="567">
        <v>1</v>
      </c>
      <c r="Q22" s="1311">
        <v>1</v>
      </c>
      <c r="R22" s="569">
        <v>0</v>
      </c>
    </row>
    <row r="23" spans="1:18" x14ac:dyDescent="0.25">
      <c r="A23" s="565">
        <v>14</v>
      </c>
      <c r="B23" s="566" t="s">
        <v>28</v>
      </c>
      <c r="C23" s="567">
        <v>1</v>
      </c>
      <c r="D23" s="568">
        <v>1</v>
      </c>
      <c r="E23" s="568">
        <v>0</v>
      </c>
      <c r="F23" s="569">
        <v>0</v>
      </c>
      <c r="G23" s="570">
        <v>1</v>
      </c>
      <c r="H23" s="567">
        <v>0</v>
      </c>
      <c r="I23" s="1311">
        <v>0</v>
      </c>
      <c r="J23" s="569">
        <v>0</v>
      </c>
      <c r="K23" s="567">
        <v>1</v>
      </c>
      <c r="L23" s="568">
        <v>1</v>
      </c>
      <c r="M23" s="568">
        <v>0</v>
      </c>
      <c r="N23" s="569">
        <v>0</v>
      </c>
      <c r="O23" s="570">
        <v>1</v>
      </c>
      <c r="P23" s="567">
        <v>0</v>
      </c>
      <c r="Q23" s="1311">
        <v>0</v>
      </c>
      <c r="R23" s="569">
        <v>0</v>
      </c>
    </row>
    <row r="24" spans="1:18" ht="30.75" thickBot="1" x14ac:dyDescent="0.3">
      <c r="A24" s="573">
        <v>15</v>
      </c>
      <c r="B24" s="574" t="s">
        <v>29</v>
      </c>
      <c r="C24" s="575">
        <v>2</v>
      </c>
      <c r="D24" s="576">
        <v>2</v>
      </c>
      <c r="E24" s="576">
        <v>0</v>
      </c>
      <c r="F24" s="577">
        <v>0</v>
      </c>
      <c r="G24" s="578">
        <v>2</v>
      </c>
      <c r="H24" s="575">
        <v>0</v>
      </c>
      <c r="I24" s="1312">
        <v>0</v>
      </c>
      <c r="J24" s="577">
        <v>0</v>
      </c>
      <c r="K24" s="575">
        <v>0</v>
      </c>
      <c r="L24" s="576">
        <v>0</v>
      </c>
      <c r="M24" s="576">
        <v>0</v>
      </c>
      <c r="N24" s="577">
        <v>0</v>
      </c>
      <c r="O24" s="578">
        <v>0</v>
      </c>
      <c r="P24" s="575">
        <v>0</v>
      </c>
      <c r="Q24" s="1312">
        <v>0</v>
      </c>
      <c r="R24" s="577">
        <v>0</v>
      </c>
    </row>
    <row r="25" spans="1:18" x14ac:dyDescent="0.25">
      <c r="A25" s="534"/>
      <c r="B25" s="1323" t="s">
        <v>487</v>
      </c>
      <c r="C25" s="1331">
        <f t="shared" ref="C25:R25" si="0">SUM(C10:C24)</f>
        <v>47</v>
      </c>
      <c r="D25" s="579">
        <f t="shared" si="0"/>
        <v>24</v>
      </c>
      <c r="E25" s="579">
        <f t="shared" si="0"/>
        <v>11</v>
      </c>
      <c r="F25" s="580">
        <f t="shared" si="0"/>
        <v>4</v>
      </c>
      <c r="G25" s="1333">
        <f t="shared" si="0"/>
        <v>29</v>
      </c>
      <c r="H25" s="1331">
        <f t="shared" si="0"/>
        <v>7</v>
      </c>
      <c r="I25" s="579">
        <f t="shared" si="0"/>
        <v>4</v>
      </c>
      <c r="J25" s="580">
        <f t="shared" si="0"/>
        <v>3</v>
      </c>
      <c r="K25" s="1327">
        <f t="shared" si="0"/>
        <v>23</v>
      </c>
      <c r="L25" s="579">
        <f t="shared" si="0"/>
        <v>10</v>
      </c>
      <c r="M25" s="579">
        <f t="shared" si="0"/>
        <v>6</v>
      </c>
      <c r="N25" s="1313">
        <f t="shared" si="0"/>
        <v>1</v>
      </c>
      <c r="O25" s="1335">
        <f t="shared" si="0"/>
        <v>11</v>
      </c>
      <c r="P25" s="1327">
        <f t="shared" si="0"/>
        <v>6</v>
      </c>
      <c r="Q25" s="579">
        <f t="shared" si="0"/>
        <v>1</v>
      </c>
      <c r="R25" s="580">
        <f t="shared" si="0"/>
        <v>3</v>
      </c>
    </row>
    <row r="26" spans="1:18" s="783" customFormat="1" ht="14.25" x14ac:dyDescent="0.2">
      <c r="A26" s="990"/>
      <c r="B26" s="1324" t="s">
        <v>257</v>
      </c>
      <c r="C26" s="1332">
        <v>47</v>
      </c>
      <c r="D26" s="584">
        <v>21</v>
      </c>
      <c r="E26" s="584">
        <v>13</v>
      </c>
      <c r="F26" s="585">
        <v>8</v>
      </c>
      <c r="G26" s="1334">
        <v>29</v>
      </c>
      <c r="H26" s="1332">
        <v>8</v>
      </c>
      <c r="I26" s="1319" t="s">
        <v>199</v>
      </c>
      <c r="J26" s="585">
        <v>6</v>
      </c>
      <c r="K26" s="1328">
        <v>14</v>
      </c>
      <c r="L26" s="584">
        <v>6</v>
      </c>
      <c r="M26" s="584">
        <v>5</v>
      </c>
      <c r="N26" s="1316">
        <v>1</v>
      </c>
      <c r="O26" s="1336">
        <v>7</v>
      </c>
      <c r="P26" s="1328">
        <v>6</v>
      </c>
      <c r="Q26" s="1320" t="s">
        <v>199</v>
      </c>
      <c r="R26" s="585">
        <v>3</v>
      </c>
    </row>
    <row r="27" spans="1:18" x14ac:dyDescent="0.25">
      <c r="A27" s="581"/>
      <c r="B27" s="1325" t="s">
        <v>162</v>
      </c>
      <c r="C27" s="567">
        <v>37</v>
      </c>
      <c r="D27" s="568">
        <v>19</v>
      </c>
      <c r="E27" s="568">
        <v>11</v>
      </c>
      <c r="F27" s="569">
        <v>6</v>
      </c>
      <c r="G27" s="1311">
        <v>25</v>
      </c>
      <c r="H27" s="567">
        <v>1</v>
      </c>
      <c r="I27" s="1317" t="s">
        <v>199</v>
      </c>
      <c r="J27" s="569">
        <v>3</v>
      </c>
      <c r="K27" s="1329">
        <v>20</v>
      </c>
      <c r="L27" s="568">
        <v>12</v>
      </c>
      <c r="M27" s="568">
        <v>2</v>
      </c>
      <c r="N27" s="1314">
        <v>1</v>
      </c>
      <c r="O27" s="1337">
        <v>13</v>
      </c>
      <c r="P27" s="1329">
        <v>0</v>
      </c>
      <c r="Q27" s="1321" t="s">
        <v>199</v>
      </c>
      <c r="R27" s="569">
        <v>1</v>
      </c>
    </row>
    <row r="28" spans="1:18" ht="15.75" thickBot="1" x14ac:dyDescent="0.3">
      <c r="A28" s="582"/>
      <c r="B28" s="1326" t="s">
        <v>161</v>
      </c>
      <c r="C28" s="575">
        <v>80</v>
      </c>
      <c r="D28" s="576">
        <v>52</v>
      </c>
      <c r="E28" s="576">
        <v>11</v>
      </c>
      <c r="F28" s="577">
        <v>6</v>
      </c>
      <c r="G28" s="1312">
        <v>58</v>
      </c>
      <c r="H28" s="575">
        <v>12</v>
      </c>
      <c r="I28" s="1318" t="s">
        <v>199</v>
      </c>
      <c r="J28" s="577">
        <v>5</v>
      </c>
      <c r="K28" s="1330">
        <v>14</v>
      </c>
      <c r="L28" s="576">
        <v>8</v>
      </c>
      <c r="M28" s="576">
        <v>1</v>
      </c>
      <c r="N28" s="1315">
        <v>0</v>
      </c>
      <c r="O28" s="1338">
        <v>8</v>
      </c>
      <c r="P28" s="1330">
        <v>1</v>
      </c>
      <c r="Q28" s="1322" t="s">
        <v>199</v>
      </c>
      <c r="R28" s="577">
        <v>1</v>
      </c>
    </row>
    <row r="29" spans="1:18" x14ac:dyDescent="0.25">
      <c r="A29" s="583"/>
      <c r="B29" s="548" t="s">
        <v>79</v>
      </c>
      <c r="C29" s="584">
        <v>66</v>
      </c>
      <c r="D29" s="584">
        <v>37</v>
      </c>
      <c r="E29" s="584">
        <v>9</v>
      </c>
      <c r="F29" s="584">
        <v>5</v>
      </c>
      <c r="G29" s="584">
        <v>42</v>
      </c>
      <c r="H29" s="584">
        <v>9</v>
      </c>
      <c r="I29" s="584"/>
      <c r="J29" s="584">
        <v>2</v>
      </c>
      <c r="K29" s="584">
        <v>17</v>
      </c>
      <c r="L29" s="584">
        <v>10</v>
      </c>
      <c r="M29" s="584">
        <v>1</v>
      </c>
      <c r="N29" s="584">
        <v>1</v>
      </c>
      <c r="O29" s="584">
        <v>11</v>
      </c>
      <c r="P29" s="584">
        <v>1</v>
      </c>
      <c r="Q29" s="1316"/>
      <c r="R29" s="585">
        <v>0</v>
      </c>
    </row>
    <row r="30" spans="1:18" ht="15.75" thickBot="1" x14ac:dyDescent="0.3">
      <c r="A30" s="582"/>
      <c r="B30" s="544" t="s">
        <v>256</v>
      </c>
      <c r="C30" s="576">
        <v>62</v>
      </c>
      <c r="D30" s="576">
        <v>24</v>
      </c>
      <c r="E30" s="576">
        <v>4</v>
      </c>
      <c r="F30" s="576">
        <v>3</v>
      </c>
      <c r="G30" s="576">
        <v>27</v>
      </c>
      <c r="H30" s="576">
        <v>14</v>
      </c>
      <c r="I30" s="576"/>
      <c r="J30" s="576">
        <v>0</v>
      </c>
      <c r="K30" s="576">
        <v>30</v>
      </c>
      <c r="L30" s="576">
        <v>21</v>
      </c>
      <c r="M30" s="576">
        <v>3</v>
      </c>
      <c r="N30" s="576">
        <v>1</v>
      </c>
      <c r="O30" s="576">
        <v>22</v>
      </c>
      <c r="P30" s="576">
        <v>6</v>
      </c>
      <c r="Q30" s="1315"/>
      <c r="R30" s="577">
        <v>0</v>
      </c>
    </row>
    <row r="31" spans="1:18" x14ac:dyDescent="0.25">
      <c r="A31" s="554" t="s">
        <v>262</v>
      </c>
    </row>
    <row r="32" spans="1:18" x14ac:dyDescent="0.25">
      <c r="A32" s="554"/>
    </row>
    <row r="34" spans="16:17" x14ac:dyDescent="0.25">
      <c r="P34" s="587"/>
      <c r="Q34" s="587"/>
    </row>
    <row r="35" spans="16:17" x14ac:dyDescent="0.25">
      <c r="P35" s="588"/>
      <c r="Q35" s="588"/>
    </row>
    <row r="36" spans="16:17" x14ac:dyDescent="0.25">
      <c r="P36" s="588"/>
      <c r="Q36" s="588"/>
    </row>
    <row r="37" spans="16:17" x14ac:dyDescent="0.25">
      <c r="P37" s="588"/>
      <c r="Q37" s="588"/>
    </row>
    <row r="38" spans="16:17" x14ac:dyDescent="0.25">
      <c r="P38" s="588"/>
      <c r="Q38" s="588"/>
    </row>
    <row r="39" spans="16:17" x14ac:dyDescent="0.25">
      <c r="P39" s="588"/>
      <c r="Q39" s="588"/>
    </row>
    <row r="40" spans="16:17" x14ac:dyDescent="0.25">
      <c r="P40" s="588"/>
      <c r="Q40" s="588"/>
    </row>
    <row r="41" spans="16:17" x14ac:dyDescent="0.25">
      <c r="P41" s="588"/>
      <c r="Q41" s="588"/>
    </row>
  </sheetData>
  <mergeCells count="2">
    <mergeCell ref="C8:J8"/>
    <mergeCell ref="K8:R8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F26"/>
  <sheetViews>
    <sheetView showGridLines="0" workbookViewId="0">
      <selection activeCell="J22" sqref="J22"/>
    </sheetView>
  </sheetViews>
  <sheetFormatPr baseColWidth="10" defaultRowHeight="14.25" x14ac:dyDescent="0.2"/>
  <cols>
    <col min="1" max="1" width="8.28515625" style="783" customWidth="1"/>
    <col min="2" max="2" width="24.85546875" style="783" customWidth="1"/>
    <col min="3" max="3" width="16.28515625" style="783" customWidth="1"/>
    <col min="4" max="4" width="17.42578125" style="783" customWidth="1"/>
    <col min="5" max="5" width="16.85546875" style="783" customWidth="1"/>
    <col min="6" max="6" width="18.42578125" style="783" customWidth="1"/>
    <col min="7" max="16384" width="11.42578125" style="783"/>
  </cols>
  <sheetData>
    <row r="5" spans="1:6" ht="15" x14ac:dyDescent="0.25">
      <c r="A5" s="1529" t="s">
        <v>405</v>
      </c>
    </row>
    <row r="6" spans="1:6" ht="15" thickBot="1" x14ac:dyDescent="0.25"/>
    <row r="7" spans="1:6" ht="15.75" thickBot="1" x14ac:dyDescent="0.3">
      <c r="A7" s="1530"/>
      <c r="B7" s="1531"/>
      <c r="C7" s="1644" t="s">
        <v>78</v>
      </c>
      <c r="D7" s="1645"/>
      <c r="E7" s="1646" t="s">
        <v>248</v>
      </c>
      <c r="F7" s="1647"/>
    </row>
    <row r="8" spans="1:6" ht="72.75" thickBot="1" x14ac:dyDescent="0.3">
      <c r="A8" s="1532" t="s">
        <v>2</v>
      </c>
      <c r="B8" s="493" t="s">
        <v>3</v>
      </c>
      <c r="C8" s="1533" t="s">
        <v>269</v>
      </c>
      <c r="D8" s="1534" t="s">
        <v>406</v>
      </c>
      <c r="E8" s="1533" t="s">
        <v>269</v>
      </c>
      <c r="F8" s="1534" t="s">
        <v>406</v>
      </c>
    </row>
    <row r="9" spans="1:6" ht="15" x14ac:dyDescent="0.25">
      <c r="A9" s="494">
        <v>1</v>
      </c>
      <c r="B9" s="495" t="s">
        <v>15</v>
      </c>
      <c r="C9" s="1535">
        <v>50</v>
      </c>
      <c r="D9" s="1536">
        <v>0</v>
      </c>
      <c r="E9" s="1535">
        <v>0</v>
      </c>
      <c r="F9" s="1536">
        <v>0</v>
      </c>
    </row>
    <row r="10" spans="1:6" ht="15" x14ac:dyDescent="0.25">
      <c r="A10" s="496">
        <v>2</v>
      </c>
      <c r="B10" s="497" t="s">
        <v>16</v>
      </c>
      <c r="C10" s="1537">
        <v>8</v>
      </c>
      <c r="D10" s="1538">
        <v>113</v>
      </c>
      <c r="E10" s="1537">
        <v>0</v>
      </c>
      <c r="F10" s="1538">
        <v>0</v>
      </c>
    </row>
    <row r="11" spans="1:6" ht="15" x14ac:dyDescent="0.25">
      <c r="A11" s="496">
        <v>3</v>
      </c>
      <c r="B11" s="497" t="s">
        <v>17</v>
      </c>
      <c r="C11" s="1539">
        <v>4.6900000000000004</v>
      </c>
      <c r="D11" s="1540">
        <v>4.26</v>
      </c>
      <c r="E11" s="1537">
        <v>0</v>
      </c>
      <c r="F11" s="1538">
        <v>0</v>
      </c>
    </row>
    <row r="12" spans="1:6" ht="15" x14ac:dyDescent="0.25">
      <c r="A12" s="496">
        <v>4</v>
      </c>
      <c r="B12" s="497" t="s">
        <v>18</v>
      </c>
      <c r="C12" s="1539">
        <v>50</v>
      </c>
      <c r="D12" s="1538">
        <v>199</v>
      </c>
      <c r="E12" s="1537">
        <v>0</v>
      </c>
      <c r="F12" s="1538">
        <v>172</v>
      </c>
    </row>
    <row r="13" spans="1:6" ht="15" x14ac:dyDescent="0.25">
      <c r="A13" s="496">
        <v>5</v>
      </c>
      <c r="B13" s="497" t="s">
        <v>19</v>
      </c>
      <c r="C13" s="1539">
        <v>409</v>
      </c>
      <c r="D13" s="1538">
        <v>0</v>
      </c>
      <c r="E13" s="1537">
        <v>7</v>
      </c>
      <c r="F13" s="1538">
        <v>0</v>
      </c>
    </row>
    <row r="14" spans="1:6" ht="15" x14ac:dyDescent="0.25">
      <c r="A14" s="498">
        <v>6</v>
      </c>
      <c r="B14" s="499" t="s">
        <v>20</v>
      </c>
      <c r="C14" s="1539">
        <v>50</v>
      </c>
      <c r="D14" s="1538">
        <v>0</v>
      </c>
      <c r="E14" s="1537">
        <v>41</v>
      </c>
      <c r="F14" s="1538">
        <v>0</v>
      </c>
    </row>
    <row r="15" spans="1:6" ht="15" x14ac:dyDescent="0.25">
      <c r="A15" s="498">
        <v>7</v>
      </c>
      <c r="B15" s="499" t="s">
        <v>21</v>
      </c>
      <c r="C15" s="1539">
        <v>10</v>
      </c>
      <c r="D15" s="1538">
        <v>0</v>
      </c>
      <c r="E15" s="1537">
        <v>2</v>
      </c>
      <c r="F15" s="1538">
        <v>0</v>
      </c>
    </row>
    <row r="16" spans="1:6" ht="15" x14ac:dyDescent="0.25">
      <c r="A16" s="496">
        <v>8</v>
      </c>
      <c r="B16" s="497" t="s">
        <v>22</v>
      </c>
      <c r="C16" s="1539">
        <v>0</v>
      </c>
      <c r="D16" s="1538">
        <v>0</v>
      </c>
      <c r="E16" s="1537">
        <v>0</v>
      </c>
      <c r="F16" s="1538">
        <v>45</v>
      </c>
    </row>
    <row r="17" spans="1:6" ht="15" x14ac:dyDescent="0.25">
      <c r="A17" s="496">
        <v>9</v>
      </c>
      <c r="B17" s="497" t="s">
        <v>23</v>
      </c>
      <c r="C17" s="1539">
        <v>0</v>
      </c>
      <c r="D17" s="1538">
        <v>180</v>
      </c>
      <c r="E17" s="1537">
        <v>39</v>
      </c>
      <c r="F17" s="1538">
        <v>0</v>
      </c>
    </row>
    <row r="18" spans="1:6" ht="15" x14ac:dyDescent="0.25">
      <c r="A18" s="496">
        <v>10</v>
      </c>
      <c r="B18" s="497" t="s">
        <v>24</v>
      </c>
      <c r="C18" s="1539">
        <v>163.5</v>
      </c>
      <c r="D18" s="1538">
        <v>0</v>
      </c>
      <c r="E18" s="1537">
        <v>0</v>
      </c>
      <c r="F18" s="1538">
        <v>0</v>
      </c>
    </row>
    <row r="19" spans="1:6" ht="15" x14ac:dyDescent="0.25">
      <c r="A19" s="498">
        <v>11</v>
      </c>
      <c r="B19" s="499" t="s">
        <v>25</v>
      </c>
      <c r="C19" s="1537">
        <v>37</v>
      </c>
      <c r="D19" s="1538">
        <v>0</v>
      </c>
      <c r="E19" s="1537">
        <v>0</v>
      </c>
      <c r="F19" s="1538">
        <v>0</v>
      </c>
    </row>
    <row r="20" spans="1:6" ht="15" x14ac:dyDescent="0.25">
      <c r="A20" s="496">
        <v>12</v>
      </c>
      <c r="B20" s="497" t="s">
        <v>26</v>
      </c>
      <c r="C20" s="1537">
        <v>91</v>
      </c>
      <c r="D20" s="1538">
        <v>0</v>
      </c>
      <c r="E20" s="1537">
        <v>0</v>
      </c>
      <c r="F20" s="1538">
        <v>0</v>
      </c>
    </row>
    <row r="21" spans="1:6" ht="15" x14ac:dyDescent="0.25">
      <c r="A21" s="496">
        <v>13</v>
      </c>
      <c r="B21" s="497" t="s">
        <v>27</v>
      </c>
      <c r="C21" s="1537">
        <v>5</v>
      </c>
      <c r="D21" s="1538">
        <v>0</v>
      </c>
      <c r="E21" s="1537">
        <v>12.5</v>
      </c>
      <c r="F21" s="1538">
        <v>115</v>
      </c>
    </row>
    <row r="22" spans="1:6" ht="15" x14ac:dyDescent="0.25">
      <c r="A22" s="496">
        <v>14</v>
      </c>
      <c r="B22" s="497" t="s">
        <v>28</v>
      </c>
      <c r="C22" s="1539">
        <v>0</v>
      </c>
      <c r="D22" s="1538">
        <v>180</v>
      </c>
      <c r="E22" s="1539">
        <v>31</v>
      </c>
      <c r="F22" s="1538">
        <v>0</v>
      </c>
    </row>
    <row r="23" spans="1:6" ht="15.75" thickBot="1" x14ac:dyDescent="0.3">
      <c r="A23" s="1301">
        <v>15</v>
      </c>
      <c r="B23" s="500" t="s">
        <v>29</v>
      </c>
      <c r="C23" s="1623">
        <v>52</v>
      </c>
      <c r="D23" s="1624">
        <v>0</v>
      </c>
      <c r="E23" s="1623">
        <v>0</v>
      </c>
      <c r="F23" s="1624">
        <v>0</v>
      </c>
    </row>
    <row r="24" spans="1:6" ht="15" x14ac:dyDescent="0.25">
      <c r="A24" s="534"/>
      <c r="B24" s="535" t="s">
        <v>501</v>
      </c>
      <c r="C24" s="822">
        <f>SUM(C9:C23)/14</f>
        <v>66.442142857142855</v>
      </c>
      <c r="D24" s="822">
        <f>SUM(D9:D23)/7</f>
        <v>96.608571428571423</v>
      </c>
      <c r="E24" s="822">
        <f>SUM(E9:E23)/3</f>
        <v>44.166666666666664</v>
      </c>
      <c r="F24" s="823">
        <f t="shared" ref="F24" si="0">SUM(F9:F23)/14</f>
        <v>23.714285714285715</v>
      </c>
    </row>
    <row r="25" spans="1:6" ht="15.75" thickBot="1" x14ac:dyDescent="0.3">
      <c r="A25" s="582"/>
      <c r="B25" s="544" t="s">
        <v>272</v>
      </c>
      <c r="C25" s="834">
        <v>50.125</v>
      </c>
      <c r="D25" s="834">
        <v>86.857142857142861</v>
      </c>
      <c r="E25" s="834">
        <v>21.166666666666668</v>
      </c>
      <c r="F25" s="819">
        <v>8.4285714285714288</v>
      </c>
    </row>
    <row r="26" spans="1:6" x14ac:dyDescent="0.2">
      <c r="A26" s="1541" t="s">
        <v>271</v>
      </c>
    </row>
  </sheetData>
  <mergeCells count="2">
    <mergeCell ref="C7:D7"/>
    <mergeCell ref="E7:F7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8"/>
  <sheetViews>
    <sheetView showGridLines="0" topLeftCell="A2" workbookViewId="0">
      <selection activeCell="P8" sqref="P8"/>
    </sheetView>
  </sheetViews>
  <sheetFormatPr baseColWidth="10" defaultRowHeight="14.25" x14ac:dyDescent="0.2"/>
  <cols>
    <col min="1" max="1" width="6.140625" style="506" bestFit="1" customWidth="1"/>
    <col min="2" max="2" width="20.5703125" style="488" customWidth="1"/>
    <col min="3" max="3" width="11.85546875" style="488" customWidth="1"/>
    <col min="4" max="4" width="9.85546875" style="488" customWidth="1"/>
    <col min="5" max="5" width="10.140625" style="488" customWidth="1"/>
    <col min="6" max="6" width="10.42578125" style="488" customWidth="1"/>
    <col min="7" max="7" width="10.85546875" style="488" customWidth="1"/>
    <col min="8" max="8" width="14.5703125" style="488" customWidth="1"/>
    <col min="9" max="9" width="11" style="488" customWidth="1"/>
    <col min="10" max="10" width="9.5703125" style="488" customWidth="1"/>
    <col min="11" max="11" width="10" style="488" customWidth="1"/>
    <col min="12" max="12" width="11.42578125" style="488" customWidth="1"/>
    <col min="13" max="16384" width="11.42578125" style="488"/>
  </cols>
  <sheetData>
    <row r="1" spans="1:11" x14ac:dyDescent="0.2">
      <c r="A1" s="513" t="s">
        <v>235</v>
      </c>
      <c r="B1" s="514"/>
    </row>
    <row r="2" spans="1:11" x14ac:dyDescent="0.2">
      <c r="A2" s="489" t="s">
        <v>0</v>
      </c>
    </row>
    <row r="3" spans="1:11" x14ac:dyDescent="0.2">
      <c r="A3" s="489"/>
    </row>
    <row r="4" spans="1:11" x14ac:dyDescent="0.2">
      <c r="A4" s="489" t="str">
        <f>A7</f>
        <v>3-2-F Alternativt tilbud til personer som har fått avslag på søknad om langtidsopphold i sykehjem</v>
      </c>
    </row>
    <row r="5" spans="1:11" x14ac:dyDescent="0.2">
      <c r="A5" s="489"/>
    </row>
    <row r="7" spans="1:11" s="490" customFormat="1" ht="30" customHeight="1" thickBot="1" x14ac:dyDescent="0.25">
      <c r="A7" s="452" t="s">
        <v>264</v>
      </c>
    </row>
    <row r="8" spans="1:11" s="492" customFormat="1" ht="174" customHeight="1" thickBot="1" x14ac:dyDescent="0.3">
      <c r="A8" s="519" t="s">
        <v>2</v>
      </c>
      <c r="B8" s="519" t="s">
        <v>3</v>
      </c>
      <c r="C8" s="555" t="s">
        <v>424</v>
      </c>
      <c r="D8" s="555" t="s">
        <v>441</v>
      </c>
      <c r="E8" s="555" t="s">
        <v>267</v>
      </c>
      <c r="F8" s="590" t="s">
        <v>425</v>
      </c>
      <c r="G8" s="555" t="s">
        <v>426</v>
      </c>
      <c r="H8" s="591" t="s">
        <v>440</v>
      </c>
      <c r="I8" s="555" t="s">
        <v>442</v>
      </c>
      <c r="J8" s="555" t="s">
        <v>265</v>
      </c>
      <c r="K8" s="556" t="s">
        <v>443</v>
      </c>
    </row>
    <row r="9" spans="1:11" ht="12.95" customHeight="1" x14ac:dyDescent="0.2">
      <c r="A9" s="521">
        <v>1</v>
      </c>
      <c r="B9" s="495" t="s">
        <v>15</v>
      </c>
      <c r="C9" s="1340">
        <v>8</v>
      </c>
      <c r="D9" s="561">
        <v>0</v>
      </c>
      <c r="E9" s="562">
        <v>1</v>
      </c>
      <c r="F9" s="562">
        <v>0</v>
      </c>
      <c r="G9" s="562">
        <v>2</v>
      </c>
      <c r="H9" s="562">
        <v>0</v>
      </c>
      <c r="I9" s="562">
        <v>0</v>
      </c>
      <c r="J9" s="563">
        <v>5</v>
      </c>
      <c r="K9" s="1340">
        <v>8</v>
      </c>
    </row>
    <row r="10" spans="1:11" ht="12.95" customHeight="1" x14ac:dyDescent="0.2">
      <c r="A10" s="525">
        <v>2</v>
      </c>
      <c r="B10" s="497" t="s">
        <v>16</v>
      </c>
      <c r="C10" s="1336">
        <v>2</v>
      </c>
      <c r="D10" s="1332">
        <v>0</v>
      </c>
      <c r="E10" s="584">
        <v>1</v>
      </c>
      <c r="F10" s="584">
        <v>0</v>
      </c>
      <c r="G10" s="584">
        <v>1</v>
      </c>
      <c r="H10" s="584">
        <v>0</v>
      </c>
      <c r="I10" s="584">
        <v>0</v>
      </c>
      <c r="J10" s="585">
        <v>0</v>
      </c>
      <c r="K10" s="1336">
        <v>2</v>
      </c>
    </row>
    <row r="11" spans="1:11" ht="12.95" customHeight="1" x14ac:dyDescent="0.2">
      <c r="A11" s="525">
        <v>3</v>
      </c>
      <c r="B11" s="497" t="s">
        <v>17</v>
      </c>
      <c r="C11" s="1336">
        <v>0</v>
      </c>
      <c r="D11" s="1332">
        <v>0</v>
      </c>
      <c r="E11" s="584">
        <v>1</v>
      </c>
      <c r="F11" s="584">
        <v>0</v>
      </c>
      <c r="G11" s="584">
        <v>4</v>
      </c>
      <c r="H11" s="584">
        <v>0</v>
      </c>
      <c r="I11" s="584">
        <v>2</v>
      </c>
      <c r="J11" s="585">
        <v>4</v>
      </c>
      <c r="K11" s="1336">
        <v>11</v>
      </c>
    </row>
    <row r="12" spans="1:11" ht="12.95" customHeight="1" x14ac:dyDescent="0.2">
      <c r="A12" s="525">
        <v>4</v>
      </c>
      <c r="B12" s="497" t="s">
        <v>18</v>
      </c>
      <c r="C12" s="1336">
        <v>0</v>
      </c>
      <c r="D12" s="1332">
        <v>0</v>
      </c>
      <c r="E12" s="584">
        <v>0</v>
      </c>
      <c r="F12" s="584">
        <v>0</v>
      </c>
      <c r="G12" s="584">
        <v>0</v>
      </c>
      <c r="H12" s="584">
        <v>0</v>
      </c>
      <c r="I12" s="584">
        <v>0</v>
      </c>
      <c r="J12" s="585">
        <v>0</v>
      </c>
      <c r="K12" s="1336">
        <v>0</v>
      </c>
    </row>
    <row r="13" spans="1:11" ht="12.95" customHeight="1" x14ac:dyDescent="0.2">
      <c r="A13" s="525">
        <v>5</v>
      </c>
      <c r="B13" s="497" t="s">
        <v>19</v>
      </c>
      <c r="C13" s="1336">
        <v>1</v>
      </c>
      <c r="D13" s="1332">
        <v>0</v>
      </c>
      <c r="E13" s="584">
        <v>0</v>
      </c>
      <c r="F13" s="584">
        <v>0</v>
      </c>
      <c r="G13" s="584">
        <v>1</v>
      </c>
      <c r="H13" s="584">
        <v>0</v>
      </c>
      <c r="I13" s="584">
        <v>0</v>
      </c>
      <c r="J13" s="585">
        <v>0</v>
      </c>
      <c r="K13" s="1336">
        <v>1</v>
      </c>
    </row>
    <row r="14" spans="1:11" ht="18.75" customHeight="1" x14ac:dyDescent="0.2">
      <c r="A14" s="529">
        <v>6</v>
      </c>
      <c r="B14" s="499" t="s">
        <v>20</v>
      </c>
      <c r="C14" s="1336">
        <v>5</v>
      </c>
      <c r="D14" s="1332">
        <v>0</v>
      </c>
      <c r="E14" s="584">
        <v>0</v>
      </c>
      <c r="F14" s="584">
        <v>0</v>
      </c>
      <c r="G14" s="584">
        <v>5</v>
      </c>
      <c r="H14" s="584">
        <v>0</v>
      </c>
      <c r="I14" s="584">
        <v>0</v>
      </c>
      <c r="J14" s="585">
        <v>0</v>
      </c>
      <c r="K14" s="1336">
        <v>5</v>
      </c>
    </row>
    <row r="15" spans="1:11" ht="12.95" customHeight="1" x14ac:dyDescent="0.2">
      <c r="A15" s="529">
        <v>7</v>
      </c>
      <c r="B15" s="499" t="s">
        <v>21</v>
      </c>
      <c r="C15" s="1336">
        <v>16</v>
      </c>
      <c r="D15" s="1332">
        <v>1</v>
      </c>
      <c r="E15" s="584">
        <v>0</v>
      </c>
      <c r="F15" s="584">
        <v>3</v>
      </c>
      <c r="G15" s="584">
        <v>1</v>
      </c>
      <c r="H15" s="584">
        <v>0</v>
      </c>
      <c r="I15" s="584">
        <v>1</v>
      </c>
      <c r="J15" s="585">
        <v>5</v>
      </c>
      <c r="K15" s="1336">
        <v>11</v>
      </c>
    </row>
    <row r="16" spans="1:11" ht="12.95" customHeight="1" x14ac:dyDescent="0.2">
      <c r="A16" s="525">
        <v>8</v>
      </c>
      <c r="B16" s="497" t="s">
        <v>22</v>
      </c>
      <c r="C16" s="1336">
        <v>0</v>
      </c>
      <c r="D16" s="1332">
        <v>3</v>
      </c>
      <c r="E16" s="584">
        <v>0</v>
      </c>
      <c r="F16" s="584">
        <v>0</v>
      </c>
      <c r="G16" s="584">
        <v>1</v>
      </c>
      <c r="H16" s="584">
        <v>0</v>
      </c>
      <c r="I16" s="584">
        <v>0</v>
      </c>
      <c r="J16" s="585">
        <v>0</v>
      </c>
      <c r="K16" s="1336">
        <v>4</v>
      </c>
    </row>
    <row r="17" spans="1:13" ht="12.95" customHeight="1" x14ac:dyDescent="0.2">
      <c r="A17" s="525">
        <v>9</v>
      </c>
      <c r="B17" s="497" t="s">
        <v>23</v>
      </c>
      <c r="C17" s="1336">
        <v>10</v>
      </c>
      <c r="D17" s="1332">
        <v>1</v>
      </c>
      <c r="E17" s="584">
        <v>0</v>
      </c>
      <c r="F17" s="584">
        <v>1</v>
      </c>
      <c r="G17" s="584">
        <v>7</v>
      </c>
      <c r="H17" s="584">
        <v>0</v>
      </c>
      <c r="I17" s="584">
        <v>4</v>
      </c>
      <c r="J17" s="585">
        <v>1</v>
      </c>
      <c r="K17" s="1336">
        <v>14</v>
      </c>
    </row>
    <row r="18" spans="1:13" ht="12.95" customHeight="1" x14ac:dyDescent="0.2">
      <c r="A18" s="525">
        <v>10</v>
      </c>
      <c r="B18" s="497" t="s">
        <v>24</v>
      </c>
      <c r="C18" s="1336">
        <v>17</v>
      </c>
      <c r="D18" s="1332">
        <v>3</v>
      </c>
      <c r="E18" s="584">
        <v>3</v>
      </c>
      <c r="F18" s="584">
        <v>1</v>
      </c>
      <c r="G18" s="584">
        <v>13</v>
      </c>
      <c r="H18" s="584">
        <v>6</v>
      </c>
      <c r="I18" s="584">
        <v>0</v>
      </c>
      <c r="J18" s="585">
        <v>0</v>
      </c>
      <c r="K18" s="1336">
        <v>26</v>
      </c>
    </row>
    <row r="19" spans="1:13" ht="19.5" customHeight="1" x14ac:dyDescent="0.2">
      <c r="A19" s="529">
        <v>11</v>
      </c>
      <c r="B19" s="499" t="s">
        <v>25</v>
      </c>
      <c r="C19" s="1336">
        <v>5</v>
      </c>
      <c r="D19" s="1332">
        <v>0</v>
      </c>
      <c r="E19" s="584">
        <v>0</v>
      </c>
      <c r="F19" s="584">
        <v>1</v>
      </c>
      <c r="G19" s="584">
        <v>4</v>
      </c>
      <c r="H19" s="584">
        <v>0</v>
      </c>
      <c r="I19" s="584">
        <v>0</v>
      </c>
      <c r="J19" s="585">
        <v>0</v>
      </c>
      <c r="K19" s="1336">
        <v>5</v>
      </c>
    </row>
    <row r="20" spans="1:13" ht="12.95" customHeight="1" x14ac:dyDescent="0.2">
      <c r="A20" s="525">
        <v>12</v>
      </c>
      <c r="B20" s="497" t="s">
        <v>26</v>
      </c>
      <c r="C20" s="1336">
        <v>0</v>
      </c>
      <c r="D20" s="1332">
        <v>0</v>
      </c>
      <c r="E20" s="584">
        <v>0</v>
      </c>
      <c r="F20" s="584">
        <v>0</v>
      </c>
      <c r="G20" s="584">
        <v>0</v>
      </c>
      <c r="H20" s="584">
        <v>0</v>
      </c>
      <c r="I20" s="584">
        <v>0</v>
      </c>
      <c r="J20" s="585">
        <v>0</v>
      </c>
      <c r="K20" s="1336">
        <v>0</v>
      </c>
    </row>
    <row r="21" spans="1:13" ht="12.95" customHeight="1" x14ac:dyDescent="0.2">
      <c r="A21" s="525">
        <v>13</v>
      </c>
      <c r="B21" s="497" t="s">
        <v>27</v>
      </c>
      <c r="C21" s="1336">
        <v>12</v>
      </c>
      <c r="D21" s="1332">
        <v>4</v>
      </c>
      <c r="E21" s="584">
        <v>0</v>
      </c>
      <c r="F21" s="584">
        <v>1</v>
      </c>
      <c r="G21" s="584">
        <v>0</v>
      </c>
      <c r="H21" s="584">
        <v>1</v>
      </c>
      <c r="I21" s="584">
        <v>0</v>
      </c>
      <c r="J21" s="585">
        <v>6</v>
      </c>
      <c r="K21" s="1336">
        <v>12</v>
      </c>
    </row>
    <row r="22" spans="1:13" ht="12.95" customHeight="1" x14ac:dyDescent="0.2">
      <c r="A22" s="525">
        <v>14</v>
      </c>
      <c r="B22" s="497" t="s">
        <v>28</v>
      </c>
      <c r="C22" s="1336">
        <v>0</v>
      </c>
      <c r="D22" s="1332">
        <v>0</v>
      </c>
      <c r="E22" s="584">
        <v>0</v>
      </c>
      <c r="F22" s="584">
        <v>0</v>
      </c>
      <c r="G22" s="584">
        <v>0</v>
      </c>
      <c r="H22" s="584">
        <v>0</v>
      </c>
      <c r="I22" s="584">
        <v>0</v>
      </c>
      <c r="J22" s="585">
        <v>0</v>
      </c>
      <c r="K22" s="1336">
        <v>0</v>
      </c>
      <c r="L22" s="592"/>
    </row>
    <row r="23" spans="1:13" ht="12.95" customHeight="1" thickBot="1" x14ac:dyDescent="0.25">
      <c r="A23" s="530">
        <v>15</v>
      </c>
      <c r="B23" s="500" t="s">
        <v>29</v>
      </c>
      <c r="C23" s="1341">
        <v>5</v>
      </c>
      <c r="D23" s="1342">
        <v>3</v>
      </c>
      <c r="E23" s="1343">
        <v>1</v>
      </c>
      <c r="F23" s="1343">
        <v>3</v>
      </c>
      <c r="G23" s="1343">
        <v>1</v>
      </c>
      <c r="H23" s="1343">
        <v>0</v>
      </c>
      <c r="I23" s="1343">
        <v>1</v>
      </c>
      <c r="J23" s="1344">
        <v>0</v>
      </c>
      <c r="K23" s="1341">
        <v>9</v>
      </c>
    </row>
    <row r="24" spans="1:13" s="539" customFormat="1" ht="15" x14ac:dyDescent="0.25">
      <c r="A24" s="534"/>
      <c r="B24" s="535" t="s">
        <v>487</v>
      </c>
      <c r="C24" s="593">
        <f>SUM(C9:C23)</f>
        <v>81</v>
      </c>
      <c r="D24" s="579">
        <f t="shared" ref="D24:K24" si="0">SUM(D9:D23)</f>
        <v>15</v>
      </c>
      <c r="E24" s="579">
        <f t="shared" si="0"/>
        <v>7</v>
      </c>
      <c r="F24" s="579">
        <f t="shared" si="0"/>
        <v>10</v>
      </c>
      <c r="G24" s="579">
        <f t="shared" si="0"/>
        <v>40</v>
      </c>
      <c r="H24" s="579">
        <f t="shared" si="0"/>
        <v>7</v>
      </c>
      <c r="I24" s="579">
        <f t="shared" si="0"/>
        <v>8</v>
      </c>
      <c r="J24" s="579">
        <f t="shared" si="0"/>
        <v>21</v>
      </c>
      <c r="K24" s="580">
        <f t="shared" si="0"/>
        <v>108</v>
      </c>
      <c r="M24" s="594"/>
    </row>
    <row r="25" spans="1:13" s="783" customFormat="1" x14ac:dyDescent="0.2">
      <c r="A25" s="990"/>
      <c r="B25" s="548" t="s">
        <v>257</v>
      </c>
      <c r="C25" s="1339">
        <v>145</v>
      </c>
      <c r="D25" s="584">
        <v>44</v>
      </c>
      <c r="E25" s="584">
        <v>5</v>
      </c>
      <c r="F25" s="584">
        <v>13</v>
      </c>
      <c r="G25" s="584">
        <v>72</v>
      </c>
      <c r="H25" s="584">
        <v>1</v>
      </c>
      <c r="I25" s="584">
        <v>22</v>
      </c>
      <c r="J25" s="584">
        <v>24</v>
      </c>
      <c r="K25" s="585">
        <v>181</v>
      </c>
      <c r="M25" s="787"/>
    </row>
    <row r="26" spans="1:13" x14ac:dyDescent="0.2">
      <c r="A26" s="502"/>
      <c r="B26" s="540" t="s">
        <v>162</v>
      </c>
      <c r="C26" s="568">
        <v>76</v>
      </c>
      <c r="D26" s="568">
        <v>27</v>
      </c>
      <c r="E26" s="568">
        <v>2</v>
      </c>
      <c r="F26" s="568">
        <v>4</v>
      </c>
      <c r="G26" s="568">
        <v>31</v>
      </c>
      <c r="H26" s="568">
        <v>0</v>
      </c>
      <c r="I26" s="568">
        <v>14</v>
      </c>
      <c r="J26" s="568">
        <v>19</v>
      </c>
      <c r="K26" s="569">
        <v>97</v>
      </c>
    </row>
    <row r="27" spans="1:13" ht="15" thickBot="1" x14ac:dyDescent="0.25">
      <c r="A27" s="504"/>
      <c r="B27" s="544" t="s">
        <v>161</v>
      </c>
      <c r="C27" s="576">
        <v>121</v>
      </c>
      <c r="D27" s="576">
        <v>49</v>
      </c>
      <c r="E27" s="576">
        <v>5</v>
      </c>
      <c r="F27" s="576">
        <v>20</v>
      </c>
      <c r="G27" s="576">
        <v>73</v>
      </c>
      <c r="H27" s="576">
        <v>0</v>
      </c>
      <c r="I27" s="576">
        <v>25</v>
      </c>
      <c r="J27" s="576">
        <v>23</v>
      </c>
      <c r="K27" s="577">
        <v>195</v>
      </c>
    </row>
    <row r="28" spans="1:13" x14ac:dyDescent="0.2">
      <c r="A28" s="488" t="s">
        <v>268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10</vt:i4>
      </vt:variant>
    </vt:vector>
  </HeadingPairs>
  <TitlesOfParts>
    <vt:vector size="39" baseType="lpstr">
      <vt:lpstr>Tab_3_1_B-A1-A7-Alder-beboere</vt:lpstr>
      <vt:lpstr>Tab_3-1-D1-D2-utenbys_pasienter</vt:lpstr>
      <vt:lpstr>Tab_3_2_-_Ventetid</vt:lpstr>
      <vt:lpstr>Tab_3_2-B-saksbeh_tider</vt:lpstr>
      <vt:lpstr>Tab_3-2-c-UTSKR_KLARE_PAS_</vt:lpstr>
      <vt:lpstr>Tab_3-2-D-søkn_avsl_sykehj_pl</vt:lpstr>
      <vt:lpstr>Tab_3-2-E-klager_etter_avslag</vt:lpstr>
      <vt:lpstr>Tab 3-2-E-1 Saksbeh.tid klager</vt:lpstr>
      <vt:lpstr>Tab_3-2-F-alt_tilb</vt:lpstr>
      <vt:lpstr>Tab_3-3-B_liggedøgn</vt:lpstr>
      <vt:lpstr>Tab_3-3-C_liggedøgn_type_opphol</vt:lpstr>
      <vt:lpstr>Tab_3-4-Egenbet__i_inst_-HMS</vt:lpstr>
      <vt:lpstr>Tab_3_5_-_hjemmetjenester</vt:lpstr>
      <vt:lpstr>Tab_3_5C_-_Ant__vedtakstimer</vt:lpstr>
      <vt:lpstr>Tab_3_6_-_andel_mottakere_hj_tj</vt:lpstr>
      <vt:lpstr>Tab3-7-saksb_tid-hjemmetjen</vt:lpstr>
      <vt:lpstr>3-7 Kvalitet hj.tj</vt:lpstr>
      <vt:lpstr>Tab_3-8-A_dagsenter</vt:lpstr>
      <vt:lpstr>3-8-B Trygghetsalarmer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3-14-C Seniorveiledertjenes</vt:lpstr>
      <vt:lpstr>kriteriebefolkning</vt:lpstr>
      <vt:lpstr>kriterier</vt:lpstr>
      <vt:lpstr>kriteriebefolkning!Utskriftsområde</vt:lpstr>
      <vt:lpstr>'Tab_3_2_-_Ventetid'!Utskriftsområde</vt:lpstr>
      <vt:lpstr>'Tab_3_2-B-saksbeh_tider'!Utskriftsområde</vt:lpstr>
      <vt:lpstr>'Tab_3_5C_-_Ant__vedtakstimer'!Utskriftsområde</vt:lpstr>
      <vt:lpstr>'Tab_3_6_-_andel_mottakere_hj_tj'!Utskriftsområde</vt:lpstr>
      <vt:lpstr>'Tab_3_9_-_omsorgsboliger'!Utskriftsområde</vt:lpstr>
      <vt:lpstr>'Tab_3-1-D1-D2-utenbys_pasienter'!Utskriftsområde</vt:lpstr>
      <vt:lpstr>'Tab_3-3-B_liggedøgn'!Utskriftsområde</vt:lpstr>
      <vt:lpstr>'Tab_3-3-C_liggedøgn_type_opphol'!Utskriftsområde</vt:lpstr>
      <vt:lpstr>'Tab3-7-saksb_tid-hjemmetjen'!Utskriftsområde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2014-02-17T08:51:53Z</cp:lastPrinted>
  <dcterms:created xsi:type="dcterms:W3CDTF">2003-11-04T12:39:02Z</dcterms:created>
  <dcterms:modified xsi:type="dcterms:W3CDTF">2015-04-07T11:08:28Z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</Properties>
</file>